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d.docs.live.net/6dfdcdbe5919497a/Desktop/"/>
    </mc:Choice>
  </mc:AlternateContent>
  <xr:revisionPtr revIDLastSave="0" documentId="8_{3D0CFFF7-1AAA-472F-9C71-0AA34D1C749E}" xr6:coauthVersionLast="47" xr6:coauthVersionMax="47" xr10:uidLastSave="{00000000-0000-0000-0000-000000000000}"/>
  <bookViews>
    <workbookView xWindow="-110" yWindow="-110" windowWidth="19420" windowHeight="10300" tabRatio="839" xr2:uid="{00000000-000D-0000-FFFF-FFFF00000000}"/>
  </bookViews>
  <sheets>
    <sheet name="入力" sheetId="2" r:id="rId1"/>
    <sheet name="注意事項" sheetId="15" r:id="rId2"/>
    <sheet name="①登録届" sheetId="1" r:id="rId3"/>
    <sheet name="②全日本" sheetId="4" r:id="rId4"/>
    <sheet name="③選手権" sheetId="3" r:id="rId5"/>
    <sheet name="④各種大会" sheetId="16" r:id="rId6"/>
    <sheet name="⑤写真" sheetId="14" r:id="rId7"/>
    <sheet name="⑥コンポジションシート" sheetId="13" r:id="rId8"/>
    <sheet name="⑦ラインアップシート" sheetId="6" r:id="rId9"/>
    <sheet name="⑧変更届" sheetId="11" r:id="rId10"/>
  </sheets>
  <definedNames>
    <definedName name="_xlnm.Print_Area" localSheetId="2">①登録届!$A$1:$Q$53</definedName>
    <definedName name="_xlnm.Print_Area" localSheetId="3">②全日本!$A$1:$R$33</definedName>
    <definedName name="_xlnm.Print_Area" localSheetId="4">③選手権!$A$1:$Q$30</definedName>
    <definedName name="_xlnm.Print_Area" localSheetId="5">④各種大会!$A$1:$Q$29</definedName>
    <definedName name="_xlnm.Print_Area" localSheetId="6">⑤写真!$A$1:$S$35</definedName>
    <definedName name="_xlnm.Print_Area" localSheetId="7">⑥コンポジションシート!$A$1:$P$45</definedName>
    <definedName name="_xlnm.Print_Area" localSheetId="8">⑦ラインアップシート!$A$1:$M$40</definedName>
    <definedName name="_xlnm.Print_Area" localSheetId="0">入力!$A$1:$AD$104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D41" i="2" l="1"/>
  <c r="AA41" i="2"/>
  <c r="X41" i="2"/>
  <c r="Y45" i="16"/>
  <c r="Y44" i="16"/>
  <c r="Y43" i="16"/>
  <c r="Y42" i="16"/>
  <c r="Y41" i="16"/>
  <c r="Y40" i="16"/>
  <c r="Y39" i="16"/>
  <c r="Y38" i="16"/>
  <c r="Y37" i="16"/>
  <c r="Y36" i="16"/>
  <c r="Y35" i="16"/>
  <c r="Y34" i="16"/>
  <c r="Y33" i="16"/>
  <c r="Y32" i="16"/>
  <c r="Y31" i="16"/>
  <c r="Y30" i="16"/>
  <c r="Y46" i="3"/>
  <c r="Y45" i="3"/>
  <c r="Y44" i="3"/>
  <c r="Y43" i="3"/>
  <c r="Y42" i="3"/>
  <c r="Y41" i="3"/>
  <c r="Y40" i="3"/>
  <c r="Y39" i="3"/>
  <c r="Y38" i="3"/>
  <c r="Y37" i="3"/>
  <c r="Y36" i="3"/>
  <c r="Y35" i="3"/>
  <c r="Y34" i="3"/>
  <c r="Y33" i="3"/>
  <c r="Y32" i="3"/>
  <c r="Y31" i="3"/>
  <c r="Y49" i="4"/>
  <c r="Y48" i="4"/>
  <c r="Y47" i="4"/>
  <c r="Y46" i="4"/>
  <c r="Y45" i="4"/>
  <c r="Y44" i="4"/>
  <c r="Y43" i="4"/>
  <c r="Y42" i="4"/>
  <c r="Y41" i="4"/>
  <c r="Y40" i="4"/>
  <c r="Y39" i="4"/>
  <c r="Y38" i="4"/>
  <c r="Y37" i="4"/>
  <c r="Y36" i="4"/>
  <c r="Y35" i="4"/>
  <c r="Y34" i="4"/>
  <c r="H9" i="1"/>
  <c r="A1" i="1"/>
  <c r="Q2" i="16"/>
  <c r="U2" i="14" a="1"/>
  <c r="U2" i="14" s="1"/>
  <c r="O8" i="4" a="1"/>
  <c r="O8" i="4" s="1"/>
  <c r="O4" i="16" a="1"/>
  <c r="O4" i="16" s="1"/>
  <c r="O2" i="6" l="1" a="1"/>
  <c r="O2" i="6" s="1"/>
  <c r="C5" i="6" s="1"/>
  <c r="Q2" i="13" a="1"/>
  <c r="Q2" i="13" s="1"/>
  <c r="C5" i="13" s="1"/>
  <c r="B2" i="13" a="1"/>
  <c r="B2" i="13" s="1"/>
  <c r="H34" i="14"/>
  <c r="I33" i="14"/>
  <c r="O32" i="14"/>
  <c r="H32" i="14"/>
  <c r="H2" i="14" a="1"/>
  <c r="H2" i="14" s="1"/>
  <c r="D2" i="14" s="1" a="1"/>
  <c r="D2" i="14" s="1"/>
  <c r="E2" i="16"/>
  <c r="N29" i="16"/>
  <c r="M29" i="16"/>
  <c r="N28" i="16"/>
  <c r="M28" i="16"/>
  <c r="N27" i="16"/>
  <c r="M27" i="16"/>
  <c r="N26" i="16"/>
  <c r="M26" i="16"/>
  <c r="N25" i="16"/>
  <c r="M25" i="16"/>
  <c r="N24" i="16"/>
  <c r="M24" i="16"/>
  <c r="N23" i="16"/>
  <c r="M23" i="16"/>
  <c r="N22" i="16"/>
  <c r="M22" i="16"/>
  <c r="N21" i="16"/>
  <c r="M21" i="16"/>
  <c r="N20" i="16"/>
  <c r="M20" i="16"/>
  <c r="N19" i="16"/>
  <c r="M19" i="16"/>
  <c r="N18" i="16"/>
  <c r="M18" i="16"/>
  <c r="N17" i="16"/>
  <c r="M17" i="16"/>
  <c r="J29" i="16"/>
  <c r="I29" i="16"/>
  <c r="H29" i="16"/>
  <c r="D29" i="16"/>
  <c r="C29" i="16"/>
  <c r="D28" i="16"/>
  <c r="C28" i="16"/>
  <c r="D27" i="16"/>
  <c r="C27" i="16"/>
  <c r="D26" i="16"/>
  <c r="C26" i="16"/>
  <c r="D25" i="16"/>
  <c r="C25" i="16"/>
  <c r="D24" i="16"/>
  <c r="C24" i="16"/>
  <c r="D23" i="16"/>
  <c r="C23" i="16"/>
  <c r="D22" i="16"/>
  <c r="C22" i="16"/>
  <c r="D21" i="16"/>
  <c r="C21" i="16"/>
  <c r="D20" i="16"/>
  <c r="C20" i="16"/>
  <c r="D19" i="16"/>
  <c r="C19" i="16"/>
  <c r="D18" i="16"/>
  <c r="C18" i="16"/>
  <c r="D17" i="16"/>
  <c r="C17" i="16"/>
  <c r="Q12" i="16"/>
  <c r="O12" i="16"/>
  <c r="M12" i="16"/>
  <c r="K12" i="16"/>
  <c r="I12" i="16"/>
  <c r="H12" i="16"/>
  <c r="F12" i="16"/>
  <c r="E12" i="16"/>
  <c r="Q13" i="16"/>
  <c r="P13" i="16" a="1"/>
  <c r="P13" i="16" s="1"/>
  <c r="O13" i="16"/>
  <c r="N13" i="16" a="1"/>
  <c r="N13" i="16" s="1"/>
  <c r="M13" i="16"/>
  <c r="L13" i="16" a="1"/>
  <c r="L13" i="16" s="1"/>
  <c r="K13" i="16"/>
  <c r="J13" i="16" a="1"/>
  <c r="J13" i="16" s="1"/>
  <c r="I13" i="16"/>
  <c r="H13" i="16"/>
  <c r="G13" i="16" a="1"/>
  <c r="G13" i="16" s="1"/>
  <c r="F13" i="16"/>
  <c r="E13" i="16"/>
  <c r="D13" i="16" a="1"/>
  <c r="D13" i="16" s="1"/>
  <c r="P10" i="16" a="1"/>
  <c r="P10" i="16" s="1"/>
  <c r="N10" i="16" a="1"/>
  <c r="N10" i="16" s="1"/>
  <c r="L10" i="16" a="1"/>
  <c r="L10" i="16" s="1"/>
  <c r="J10" i="16" a="1"/>
  <c r="J10" i="16" s="1"/>
  <c r="G10" i="16" a="1"/>
  <c r="G10" i="16" s="1"/>
  <c r="D10" i="16" a="1"/>
  <c r="D10" i="16" s="1"/>
  <c r="A7" i="16" a="1"/>
  <c r="A7" i="16" s="1"/>
  <c r="O6" i="16" a="1"/>
  <c r="O6" i="16" s="1"/>
  <c r="G5" i="16" a="1"/>
  <c r="G5" i="16" s="1"/>
  <c r="E6" i="16" a="1"/>
  <c r="E6" i="16" s="1"/>
  <c r="C5" i="16" a="1"/>
  <c r="C5" i="16" s="1"/>
  <c r="A5" i="16" a="1"/>
  <c r="A5" i="16" s="1"/>
  <c r="D11" i="3" a="1"/>
  <c r="D11" i="3" s="1"/>
  <c r="F10" i="16"/>
  <c r="E10" i="16"/>
  <c r="N30" i="3"/>
  <c r="M30" i="3"/>
  <c r="N29" i="3"/>
  <c r="M29" i="3"/>
  <c r="N28" i="3"/>
  <c r="M28" i="3"/>
  <c r="N27" i="3"/>
  <c r="M27" i="3"/>
  <c r="N26" i="3"/>
  <c r="M26" i="3"/>
  <c r="N25" i="3"/>
  <c r="M25" i="3"/>
  <c r="N24" i="3"/>
  <c r="M24" i="3"/>
  <c r="N23" i="3"/>
  <c r="M23" i="3"/>
  <c r="N22" i="3"/>
  <c r="M22" i="3"/>
  <c r="N21" i="3"/>
  <c r="M21" i="3"/>
  <c r="N20" i="3"/>
  <c r="M20" i="3"/>
  <c r="N19" i="3"/>
  <c r="M19" i="3"/>
  <c r="N18" i="3"/>
  <c r="M18" i="3"/>
  <c r="J30" i="3"/>
  <c r="I30" i="3"/>
  <c r="H30" i="3"/>
  <c r="D30" i="3"/>
  <c r="C30" i="3"/>
  <c r="D29" i="3"/>
  <c r="C29" i="3"/>
  <c r="D28" i="3"/>
  <c r="C28" i="3"/>
  <c r="D27" i="3"/>
  <c r="C27" i="3"/>
  <c r="D26" i="3"/>
  <c r="C26" i="3"/>
  <c r="D25" i="3"/>
  <c r="C25" i="3"/>
  <c r="D24" i="3"/>
  <c r="C24" i="3"/>
  <c r="D23" i="3"/>
  <c r="C23" i="3"/>
  <c r="D22" i="3"/>
  <c r="C22" i="3"/>
  <c r="D21" i="3"/>
  <c r="C21" i="3"/>
  <c r="D20" i="3"/>
  <c r="C20" i="3"/>
  <c r="D19" i="3"/>
  <c r="C19" i="3"/>
  <c r="D18" i="3"/>
  <c r="C18" i="3"/>
  <c r="N17" i="3"/>
  <c r="M17" i="3"/>
  <c r="D17" i="3"/>
  <c r="C17" i="3"/>
  <c r="P14" i="3" a="1"/>
  <c r="P14" i="3" s="1"/>
  <c r="N14" i="3" a="1"/>
  <c r="N14" i="3" s="1"/>
  <c r="L14" i="3" a="1"/>
  <c r="L14" i="3" s="1"/>
  <c r="J14" i="3" a="1"/>
  <c r="J14" i="3" s="1"/>
  <c r="G14" i="3" a="1"/>
  <c r="G14" i="3" s="1"/>
  <c r="D14" i="3" a="1"/>
  <c r="D14" i="3" s="1"/>
  <c r="Q14" i="3"/>
  <c r="O14" i="3"/>
  <c r="M14" i="3"/>
  <c r="K14" i="3"/>
  <c r="I14" i="3"/>
  <c r="H14" i="3"/>
  <c r="F14" i="3"/>
  <c r="E14" i="3"/>
  <c r="P11" i="3" a="1"/>
  <c r="P11" i="3" s="1"/>
  <c r="N11" i="3" a="1"/>
  <c r="N11" i="3" s="1"/>
  <c r="L11" i="3" a="1"/>
  <c r="L11" i="3" s="1"/>
  <c r="J11" i="3" a="1"/>
  <c r="J11" i="3" s="1"/>
  <c r="G11" i="3" a="1"/>
  <c r="G11" i="3" s="1"/>
  <c r="Q13" i="3"/>
  <c r="O13" i="3"/>
  <c r="M13" i="3"/>
  <c r="K13" i="3"/>
  <c r="I13" i="3"/>
  <c r="H13" i="3"/>
  <c r="F13" i="3"/>
  <c r="E13" i="3"/>
  <c r="Q12" i="3"/>
  <c r="O12" i="3"/>
  <c r="M12" i="3"/>
  <c r="K12" i="3"/>
  <c r="I12" i="3"/>
  <c r="H12" i="3"/>
  <c r="F12" i="3"/>
  <c r="E12" i="3"/>
  <c r="Q11" i="3"/>
  <c r="O11" i="3"/>
  <c r="M11" i="3"/>
  <c r="K11" i="3"/>
  <c r="I11" i="3"/>
  <c r="H11" i="3"/>
  <c r="F11" i="3"/>
  <c r="E11" i="3"/>
  <c r="C1" i="3"/>
  <c r="P4" i="14" l="1" a="1"/>
  <c r="P4" i="14" s="1"/>
  <c r="H4" i="14" a="1"/>
  <c r="H4" i="14" s="1"/>
  <c r="H5" i="14" a="1"/>
  <c r="H5" i="14" s="1"/>
  <c r="H9" i="14" a="1"/>
  <c r="H9" i="14" s="1"/>
  <c r="H12" i="14" a="1"/>
  <c r="H12" i="14" s="1"/>
  <c r="E3" i="3" l="1"/>
  <c r="O7" i="3" a="1"/>
  <c r="O7" i="3" s="1"/>
  <c r="E7" i="3" a="1"/>
  <c r="E7" i="3" s="1"/>
  <c r="A8" i="3" a="1"/>
  <c r="A8" i="3" s="1"/>
  <c r="O5" i="3" a="1"/>
  <c r="O5" i="3" s="1"/>
  <c r="G6" i="3" a="1"/>
  <c r="G6" i="3" s="1"/>
  <c r="C6" i="3" a="1"/>
  <c r="C6" i="3" s="1"/>
  <c r="A6" i="3" a="1"/>
  <c r="A6" i="3" s="1"/>
  <c r="Q8" i="3"/>
  <c r="P8" i="3"/>
  <c r="O8" i="3"/>
  <c r="D8" i="3"/>
  <c r="C8" i="3"/>
  <c r="B8" i="3"/>
  <c r="Q7" i="3"/>
  <c r="P7" i="3"/>
  <c r="A9" i="4" a="1"/>
  <c r="A9" i="4" s="1"/>
  <c r="D52" i="1"/>
  <c r="C52" i="1"/>
  <c r="D51" i="1"/>
  <c r="C51" i="1"/>
  <c r="D50" i="1"/>
  <c r="C50" i="1"/>
  <c r="D49" i="1"/>
  <c r="C49" i="1"/>
  <c r="D48" i="1"/>
  <c r="C48" i="1"/>
  <c r="D47" i="1"/>
  <c r="C47" i="1"/>
  <c r="D46" i="1"/>
  <c r="C46" i="1"/>
  <c r="D45" i="1"/>
  <c r="C45" i="1"/>
  <c r="D44" i="1"/>
  <c r="C44" i="1"/>
  <c r="D43" i="1"/>
  <c r="C43" i="1"/>
  <c r="D42" i="1"/>
  <c r="C42" i="1"/>
  <c r="D41" i="1"/>
  <c r="C41" i="1"/>
  <c r="D40" i="1"/>
  <c r="C40" i="1"/>
  <c r="D39" i="1"/>
  <c r="C39" i="1"/>
  <c r="D38" i="1"/>
  <c r="C38" i="1"/>
  <c r="D37" i="1"/>
  <c r="C37" i="1"/>
  <c r="D36" i="1"/>
  <c r="C36" i="1"/>
  <c r="D35" i="1"/>
  <c r="C35" i="1"/>
  <c r="D34" i="1"/>
  <c r="C34" i="1"/>
  <c r="D33" i="1"/>
  <c r="C33" i="1"/>
  <c r="D32" i="1"/>
  <c r="C32" i="1"/>
  <c r="D31" i="1"/>
  <c r="C31" i="1"/>
  <c r="D30" i="1"/>
  <c r="C30" i="1"/>
  <c r="D29" i="1"/>
  <c r="C29" i="1"/>
  <c r="D28" i="1"/>
  <c r="C28" i="1"/>
  <c r="D27" i="1"/>
  <c r="C27" i="1"/>
  <c r="D26" i="1"/>
  <c r="C26" i="1"/>
  <c r="D25" i="1"/>
  <c r="C25" i="1"/>
  <c r="D24" i="1"/>
  <c r="C24" i="1"/>
  <c r="N33" i="4"/>
  <c r="M33" i="4"/>
  <c r="N32" i="4"/>
  <c r="M32" i="4"/>
  <c r="N31" i="4"/>
  <c r="M31" i="4"/>
  <c r="N30" i="4"/>
  <c r="M30" i="4"/>
  <c r="N29" i="4"/>
  <c r="M29" i="4"/>
  <c r="N28" i="4"/>
  <c r="M28" i="4"/>
  <c r="N27" i="4"/>
  <c r="M27" i="4"/>
  <c r="N26" i="4"/>
  <c r="M26" i="4"/>
  <c r="N25" i="4"/>
  <c r="M25" i="4"/>
  <c r="N24" i="4"/>
  <c r="M24" i="4"/>
  <c r="N23" i="4"/>
  <c r="M23" i="4"/>
  <c r="N22" i="4"/>
  <c r="M22" i="4"/>
  <c r="N21" i="4"/>
  <c r="M21" i="4"/>
  <c r="J33" i="4"/>
  <c r="I33" i="4"/>
  <c r="H33" i="4"/>
  <c r="D33" i="4"/>
  <c r="C33" i="4"/>
  <c r="D32" i="4"/>
  <c r="C32" i="4"/>
  <c r="D31" i="4"/>
  <c r="C31" i="4"/>
  <c r="D30" i="4"/>
  <c r="C30" i="4"/>
  <c r="D29" i="4"/>
  <c r="C29" i="4"/>
  <c r="D28" i="4"/>
  <c r="C28" i="4"/>
  <c r="D27" i="4"/>
  <c r="C27" i="4"/>
  <c r="D26" i="4"/>
  <c r="C26" i="4"/>
  <c r="D25" i="4"/>
  <c r="C25" i="4"/>
  <c r="D24" i="4"/>
  <c r="C24" i="4"/>
  <c r="D23" i="4"/>
  <c r="C23" i="4"/>
  <c r="D22" i="4"/>
  <c r="C22" i="4"/>
  <c r="D21" i="4"/>
  <c r="C21" i="4"/>
  <c r="C6" i="4"/>
  <c r="B4" i="4"/>
  <c r="C4" i="1" a="1"/>
  <c r="C4" i="1" s="1"/>
  <c r="A4" i="1" a="1"/>
  <c r="A4" i="1" s="1"/>
  <c r="M4" i="1" a="1"/>
  <c r="M4" i="1" s="1"/>
  <c r="K4" i="1" a="1"/>
  <c r="K4" i="1" s="1"/>
  <c r="F4" i="1" a="1"/>
  <c r="F4" i="1" s="1"/>
  <c r="AV41" i="2"/>
  <c r="AV70" i="2" s="1"/>
  <c r="AW41" i="2"/>
  <c r="AW72" i="2" s="1"/>
  <c r="AU41" i="2"/>
  <c r="AU69" i="2" s="1"/>
  <c r="AN28" i="2"/>
  <c r="AN35" i="2" s="1"/>
  <c r="AP28" i="2"/>
  <c r="AP36" i="2" s="1"/>
  <c r="AO28" i="2"/>
  <c r="AO37" i="2" s="1"/>
  <c r="E20" i="1"/>
  <c r="D20" i="1"/>
  <c r="E19" i="1"/>
  <c r="D19" i="1"/>
  <c r="E18" i="1"/>
  <c r="D18" i="1"/>
  <c r="E17" i="1"/>
  <c r="D17" i="1"/>
  <c r="E16" i="1"/>
  <c r="D16" i="1"/>
  <c r="E15" i="1"/>
  <c r="D15" i="1"/>
  <c r="AF28" i="2"/>
  <c r="C9" i="1"/>
  <c r="N10" i="1"/>
  <c r="N9" i="1"/>
  <c r="F9" i="1"/>
  <c r="F7" i="1"/>
  <c r="N8" i="1"/>
  <c r="N7" i="1"/>
  <c r="H7" i="1"/>
  <c r="C7" i="1"/>
  <c r="T87" i="2"/>
  <c r="S87" i="2"/>
  <c r="R87" i="2"/>
  <c r="AS72" i="2" a="1"/>
  <c r="AS72" i="2" s="1"/>
  <c r="AR72" i="2" a="1"/>
  <c r="AR72" i="2" s="1"/>
  <c r="AS71" i="2" a="1"/>
  <c r="AS71" i="2" s="1"/>
  <c r="AR71" i="2" a="1"/>
  <c r="AR71" i="2" s="1"/>
  <c r="AS70" i="2" a="1"/>
  <c r="AS70" i="2" s="1"/>
  <c r="AR70" i="2" a="1"/>
  <c r="AR70" i="2" s="1"/>
  <c r="AS69" i="2" a="1"/>
  <c r="AS69" i="2" s="1"/>
  <c r="AR69" i="2" a="1"/>
  <c r="AR69" i="2" s="1"/>
  <c r="AS68" i="2" a="1"/>
  <c r="AS68" i="2" s="1"/>
  <c r="AR68" i="2" a="1"/>
  <c r="AR68" i="2"/>
  <c r="AS67" i="2" a="1"/>
  <c r="AS67" i="2" s="1"/>
  <c r="AR67" i="2" a="1"/>
  <c r="AR67" i="2" s="1"/>
  <c r="AS66" i="2" a="1"/>
  <c r="AS66" i="2" s="1"/>
  <c r="AR66" i="2" a="1"/>
  <c r="AR66" i="2" s="1"/>
  <c r="AS65" i="2" a="1"/>
  <c r="AS65" i="2" s="1"/>
  <c r="AR65" i="2" a="1"/>
  <c r="AR65" i="2" s="1"/>
  <c r="AS64" i="2" a="1"/>
  <c r="AS64" i="2"/>
  <c r="AR64" i="2" a="1"/>
  <c r="AR64" i="2" s="1"/>
  <c r="AS63" i="2" a="1"/>
  <c r="AS63" i="2" s="1"/>
  <c r="AR63" i="2" a="1"/>
  <c r="AR63" i="2" s="1"/>
  <c r="AS62" i="2" a="1"/>
  <c r="AS62" i="2" s="1"/>
  <c r="AR62" i="2" a="1"/>
  <c r="AR62" i="2" s="1"/>
  <c r="AS61" i="2" a="1"/>
  <c r="AS61" i="2" s="1"/>
  <c r="AR61" i="2" a="1"/>
  <c r="AR61" i="2" s="1"/>
  <c r="AS60" i="2" a="1"/>
  <c r="AS60" i="2" s="1"/>
  <c r="AR60" i="2" a="1"/>
  <c r="AR60" i="2" s="1"/>
  <c r="AS59" i="2" a="1"/>
  <c r="AS59" i="2" s="1"/>
  <c r="AR59" i="2" a="1"/>
  <c r="AR59" i="2"/>
  <c r="AS58" i="2" a="1"/>
  <c r="AS58" i="2"/>
  <c r="AR58" i="2" a="1"/>
  <c r="AR58" i="2" s="1"/>
  <c r="AS57" i="2" a="1"/>
  <c r="AS57" i="2" s="1"/>
  <c r="AR57" i="2" a="1"/>
  <c r="AR57" i="2" s="1"/>
  <c r="AS56" i="2" a="1"/>
  <c r="AS56" i="2" s="1"/>
  <c r="AR56" i="2" a="1"/>
  <c r="AR56" i="2" s="1"/>
  <c r="AS55" i="2" a="1"/>
  <c r="AS55" i="2" s="1"/>
  <c r="AR55" i="2" a="1"/>
  <c r="AR55" i="2" s="1"/>
  <c r="AS54" i="2" a="1"/>
  <c r="AS54" i="2" s="1"/>
  <c r="AR54" i="2" a="1"/>
  <c r="AR54" i="2" s="1"/>
  <c r="AS53" i="2" a="1"/>
  <c r="AS53" i="2" s="1"/>
  <c r="AR53" i="2" a="1"/>
  <c r="AR53" i="2" s="1"/>
  <c r="AS52" i="2" a="1"/>
  <c r="AS52" i="2"/>
  <c r="AR52" i="2" a="1"/>
  <c r="AR52" i="2" s="1"/>
  <c r="AS51" i="2" a="1"/>
  <c r="AS51" i="2" s="1"/>
  <c r="AR51" i="2" a="1"/>
  <c r="AR51" i="2" s="1"/>
  <c r="AS50" i="2" a="1"/>
  <c r="AS50" i="2" s="1"/>
  <c r="AR50" i="2" a="1"/>
  <c r="AR50" i="2" s="1"/>
  <c r="AS49" i="2" a="1"/>
  <c r="AS49" i="2" s="1"/>
  <c r="AR49" i="2" a="1"/>
  <c r="AR49" i="2" s="1"/>
  <c r="AS48" i="2" a="1"/>
  <c r="AS48" i="2" s="1"/>
  <c r="AR48" i="2" a="1"/>
  <c r="AR48" i="2" s="1"/>
  <c r="AS47" i="2" a="1"/>
  <c r="AS47" i="2" s="1"/>
  <c r="AR47" i="2" a="1"/>
  <c r="AR47" i="2" s="1"/>
  <c r="AS46" i="2" a="1"/>
  <c r="AS46" i="2"/>
  <c r="AR46" i="2" a="1"/>
  <c r="AR46" i="2" s="1"/>
  <c r="AS45" i="2" a="1"/>
  <c r="AS45" i="2" s="1"/>
  <c r="AR45" i="2" a="1"/>
  <c r="AR45" i="2" s="1"/>
  <c r="AS44" i="2" a="1"/>
  <c r="AS44" i="2" s="1"/>
  <c r="AR44" i="2" a="1"/>
  <c r="AR44" i="2" s="1"/>
  <c r="AS43" i="2" a="1"/>
  <c r="AS43" i="2" s="1"/>
  <c r="AR43" i="2" a="1"/>
  <c r="AR43" i="2" s="1"/>
  <c r="AQ72" i="2" a="1"/>
  <c r="AQ72" i="2" s="1"/>
  <c r="AP72" i="2" a="1"/>
  <c r="AP72" i="2" s="1"/>
  <c r="AO72" i="2" a="1"/>
  <c r="AO72" i="2" s="1"/>
  <c r="AQ71" i="2" a="1"/>
  <c r="AQ71" i="2" s="1"/>
  <c r="AP71" i="2" a="1"/>
  <c r="AP71" i="2" s="1"/>
  <c r="AO71" i="2" a="1"/>
  <c r="AO71" i="2" s="1"/>
  <c r="AQ70" i="2" a="1"/>
  <c r="AQ70" i="2" s="1"/>
  <c r="AP70" i="2" a="1"/>
  <c r="AP70" i="2" s="1"/>
  <c r="AO70" i="2" a="1"/>
  <c r="AO70" i="2" s="1"/>
  <c r="AQ69" i="2" a="1"/>
  <c r="AQ69" i="2" s="1"/>
  <c r="AP69" i="2" a="1"/>
  <c r="AP69" i="2" s="1"/>
  <c r="AO69" i="2" a="1"/>
  <c r="AO69" i="2" s="1"/>
  <c r="AQ68" i="2" a="1"/>
  <c r="AQ68" i="2" s="1"/>
  <c r="AP68" i="2" a="1"/>
  <c r="AP68" i="2" s="1"/>
  <c r="AO68" i="2" a="1"/>
  <c r="AO68" i="2" s="1"/>
  <c r="AQ67" i="2" a="1"/>
  <c r="AQ67" i="2" s="1"/>
  <c r="AP67" i="2" a="1"/>
  <c r="AP67" i="2" s="1"/>
  <c r="AO67" i="2" a="1"/>
  <c r="AO67" i="2" s="1"/>
  <c r="AQ66" i="2" a="1"/>
  <c r="AQ66" i="2" s="1"/>
  <c r="AP66" i="2" a="1"/>
  <c r="AP66" i="2" s="1"/>
  <c r="AO66" i="2" a="1"/>
  <c r="AO66" i="2" s="1"/>
  <c r="AQ65" i="2" a="1"/>
  <c r="AQ65" i="2" s="1"/>
  <c r="AP65" i="2" a="1"/>
  <c r="AP65" i="2"/>
  <c r="AO65" i="2" a="1"/>
  <c r="AO65" i="2" s="1"/>
  <c r="AQ64" i="2" a="1"/>
  <c r="AQ64" i="2" s="1"/>
  <c r="AP64" i="2" a="1"/>
  <c r="AP64" i="2" s="1"/>
  <c r="AO64" i="2" a="1"/>
  <c r="AO64" i="2"/>
  <c r="AQ63" i="2" a="1"/>
  <c r="AQ63" i="2" s="1"/>
  <c r="AP63" i="2" a="1"/>
  <c r="AP63" i="2" s="1"/>
  <c r="AO63" i="2" a="1"/>
  <c r="AO63" i="2" s="1"/>
  <c r="AQ62" i="2" a="1"/>
  <c r="AQ62" i="2" s="1"/>
  <c r="AP62" i="2" a="1"/>
  <c r="AP62" i="2" s="1"/>
  <c r="AO62" i="2" a="1"/>
  <c r="AO62" i="2" s="1"/>
  <c r="AQ61" i="2" a="1"/>
  <c r="AQ61" i="2" s="1"/>
  <c r="AP61" i="2" a="1"/>
  <c r="AP61" i="2" s="1"/>
  <c r="AO61" i="2" a="1"/>
  <c r="AO61" i="2"/>
  <c r="AQ60" i="2" a="1"/>
  <c r="AQ60" i="2" s="1"/>
  <c r="AP60" i="2" a="1"/>
  <c r="AP60" i="2" s="1"/>
  <c r="AO60" i="2" a="1"/>
  <c r="AO60" i="2" s="1"/>
  <c r="AQ59" i="2" a="1"/>
  <c r="AQ59" i="2" s="1"/>
  <c r="AP59" i="2" a="1"/>
  <c r="AP59" i="2" s="1"/>
  <c r="AO59" i="2" a="1"/>
  <c r="AO59" i="2" s="1"/>
  <c r="AQ58" i="2" a="1"/>
  <c r="AQ58" i="2" s="1"/>
  <c r="AP58" i="2" a="1"/>
  <c r="AP58" i="2" s="1"/>
  <c r="AO58" i="2" a="1"/>
  <c r="AO58" i="2" s="1"/>
  <c r="AQ57" i="2" a="1"/>
  <c r="AQ57" i="2"/>
  <c r="AP57" i="2" a="1"/>
  <c r="AP57" i="2" s="1"/>
  <c r="AO57" i="2" a="1"/>
  <c r="AO57" i="2" s="1"/>
  <c r="AQ56" i="2" a="1"/>
  <c r="AQ56" i="2" s="1"/>
  <c r="AP56" i="2" a="1"/>
  <c r="AP56" i="2" s="1"/>
  <c r="AO56" i="2" a="1"/>
  <c r="AO56" i="2" s="1"/>
  <c r="AQ55" i="2" a="1"/>
  <c r="AQ55" i="2" s="1"/>
  <c r="AP55" i="2" a="1"/>
  <c r="AP55" i="2" s="1"/>
  <c r="AO55" i="2" a="1"/>
  <c r="AO55" i="2" s="1"/>
  <c r="AQ54" i="2" a="1"/>
  <c r="AQ54" i="2" s="1"/>
  <c r="AP54" i="2" a="1"/>
  <c r="AP54" i="2"/>
  <c r="AO54" i="2" a="1"/>
  <c r="AO54" i="2" s="1"/>
  <c r="AQ53" i="2" a="1"/>
  <c r="AQ53" i="2" s="1"/>
  <c r="AP53" i="2" a="1"/>
  <c r="AP53" i="2"/>
  <c r="AO53" i="2" a="1"/>
  <c r="AO53" i="2" s="1"/>
  <c r="AQ52" i="2" a="1"/>
  <c r="AQ52" i="2" s="1"/>
  <c r="AP52" i="2" a="1"/>
  <c r="AP52" i="2" s="1"/>
  <c r="AO52" i="2" a="1"/>
  <c r="AO52" i="2" s="1"/>
  <c r="AQ51" i="2" a="1"/>
  <c r="AQ51" i="2"/>
  <c r="AP51" i="2" a="1"/>
  <c r="AP51" i="2" s="1"/>
  <c r="AO51" i="2" a="1"/>
  <c r="AO51" i="2" s="1"/>
  <c r="AQ50" i="2" a="1"/>
  <c r="AQ50" i="2" s="1"/>
  <c r="AP50" i="2" a="1"/>
  <c r="AP50" i="2" s="1"/>
  <c r="AO50" i="2" a="1"/>
  <c r="AO50" i="2" s="1"/>
  <c r="AQ49" i="2" a="1"/>
  <c r="AQ49" i="2" s="1"/>
  <c r="AP49" i="2" a="1"/>
  <c r="AP49" i="2" s="1"/>
  <c r="AO49" i="2" a="1"/>
  <c r="AO49" i="2" s="1"/>
  <c r="AQ48" i="2" a="1"/>
  <c r="AQ48" i="2" s="1"/>
  <c r="AP48" i="2" a="1"/>
  <c r="AP48" i="2"/>
  <c r="AO48" i="2" a="1"/>
  <c r="AO48" i="2" s="1"/>
  <c r="AQ47" i="2" a="1"/>
  <c r="AQ47" i="2" s="1"/>
  <c r="AP47" i="2" a="1"/>
  <c r="AP47" i="2" s="1"/>
  <c r="AO47" i="2" a="1"/>
  <c r="AO47" i="2" s="1"/>
  <c r="AQ46" i="2" a="1"/>
  <c r="AQ46" i="2" s="1"/>
  <c r="AP46" i="2" a="1"/>
  <c r="AP46" i="2" s="1"/>
  <c r="AO46" i="2" a="1"/>
  <c r="AO46" i="2" s="1"/>
  <c r="AQ45" i="2" a="1"/>
  <c r="AQ45" i="2" s="1"/>
  <c r="AP45" i="2" a="1"/>
  <c r="AP45" i="2" s="1"/>
  <c r="AO45" i="2" a="1"/>
  <c r="AO45" i="2" s="1"/>
  <c r="AQ44" i="2" a="1"/>
  <c r="AQ44" i="2" s="1"/>
  <c r="AP44" i="2" a="1"/>
  <c r="AP44" i="2" s="1"/>
  <c r="AO44" i="2" a="1"/>
  <c r="AO44" i="2" s="1"/>
  <c r="AQ43" i="2" a="1"/>
  <c r="AQ43" i="2" s="1"/>
  <c r="AP43" i="2" a="1"/>
  <c r="AP43" i="2" s="1"/>
  <c r="AO43" i="2" a="1"/>
  <c r="AO43" i="2" s="1"/>
  <c r="AN72" i="2" a="1"/>
  <c r="AN72" i="2" s="1"/>
  <c r="AM72" i="2" a="1"/>
  <c r="AM72" i="2" s="1"/>
  <c r="AN71" i="2" a="1"/>
  <c r="AN71" i="2" s="1"/>
  <c r="AM71" i="2" a="1"/>
  <c r="AM71" i="2" s="1"/>
  <c r="AN70" i="2" a="1"/>
  <c r="AN70" i="2" s="1"/>
  <c r="AM70" i="2" a="1"/>
  <c r="AM70" i="2" s="1"/>
  <c r="AN69" i="2" a="1"/>
  <c r="AN69" i="2" s="1"/>
  <c r="AM69" i="2" a="1"/>
  <c r="AM69" i="2" s="1"/>
  <c r="AN68" i="2" a="1"/>
  <c r="AN68" i="2" s="1"/>
  <c r="AM68" i="2" a="1"/>
  <c r="AM68" i="2" s="1"/>
  <c r="AN67" i="2" a="1"/>
  <c r="AN67" i="2"/>
  <c r="AM67" i="2" a="1"/>
  <c r="AM67" i="2" s="1"/>
  <c r="AN66" i="2" a="1"/>
  <c r="AN66" i="2" s="1"/>
  <c r="AM66" i="2" a="1"/>
  <c r="AM66" i="2" s="1"/>
  <c r="AN65" i="2" a="1"/>
  <c r="AN65" i="2" s="1"/>
  <c r="AM65" i="2" a="1"/>
  <c r="AM65" i="2" s="1"/>
  <c r="AN64" i="2" a="1"/>
  <c r="AN64" i="2" s="1"/>
  <c r="AM64" i="2" a="1"/>
  <c r="AM64" i="2" s="1"/>
  <c r="AN63" i="2" a="1"/>
  <c r="AN63" i="2" s="1"/>
  <c r="AM63" i="2" a="1"/>
  <c r="AM63" i="2" s="1"/>
  <c r="AN62" i="2" a="1"/>
  <c r="AN62" i="2" s="1"/>
  <c r="AM62" i="2" a="1"/>
  <c r="AM62" i="2" s="1"/>
  <c r="AN61" i="2" a="1"/>
  <c r="AN61" i="2" s="1"/>
  <c r="AM61" i="2" a="1"/>
  <c r="AM61" i="2" s="1"/>
  <c r="AN60" i="2" a="1"/>
  <c r="AN60" i="2" s="1"/>
  <c r="AM60" i="2" a="1"/>
  <c r="AM60" i="2" s="1"/>
  <c r="AN59" i="2" a="1"/>
  <c r="AN59" i="2" s="1"/>
  <c r="AM59" i="2" a="1"/>
  <c r="AM59" i="2" s="1"/>
  <c r="AN58" i="2" a="1"/>
  <c r="AN58" i="2" s="1"/>
  <c r="AM58" i="2" a="1"/>
  <c r="AM58" i="2" s="1"/>
  <c r="AN57" i="2" a="1"/>
  <c r="AN57" i="2" s="1"/>
  <c r="AM57" i="2" a="1"/>
  <c r="AM57" i="2" s="1"/>
  <c r="AN56" i="2" a="1"/>
  <c r="AN56" i="2" s="1"/>
  <c r="AM56" i="2" a="1"/>
  <c r="AM56" i="2" s="1"/>
  <c r="AN55" i="2" a="1"/>
  <c r="AN55" i="2" s="1"/>
  <c r="AM55" i="2" a="1"/>
  <c r="AM55" i="2" s="1"/>
  <c r="AN54" i="2" a="1"/>
  <c r="AN54" i="2" s="1"/>
  <c r="AM54" i="2" a="1"/>
  <c r="AM54" i="2" s="1"/>
  <c r="AN53" i="2" a="1"/>
  <c r="AN53" i="2" s="1"/>
  <c r="AM53" i="2" a="1"/>
  <c r="AM53" i="2" s="1"/>
  <c r="AN52" i="2" a="1"/>
  <c r="AN52" i="2" s="1"/>
  <c r="AM52" i="2" a="1"/>
  <c r="AM52" i="2" s="1"/>
  <c r="AN51" i="2" a="1"/>
  <c r="AN51" i="2" s="1"/>
  <c r="AM51" i="2" a="1"/>
  <c r="AM51" i="2" s="1"/>
  <c r="AN50" i="2" a="1"/>
  <c r="AN50" i="2" s="1"/>
  <c r="AM50" i="2" a="1"/>
  <c r="AM50" i="2" s="1"/>
  <c r="AN49" i="2" a="1"/>
  <c r="AN49" i="2" s="1"/>
  <c r="AM49" i="2" a="1"/>
  <c r="AM49" i="2" s="1"/>
  <c r="AN48" i="2" a="1"/>
  <c r="AN48" i="2"/>
  <c r="AM48" i="2" a="1"/>
  <c r="AM48" i="2" s="1"/>
  <c r="AN47" i="2" a="1"/>
  <c r="AN47" i="2" s="1"/>
  <c r="AM47" i="2" a="1"/>
  <c r="AM47" i="2" s="1"/>
  <c r="AN46" i="2" a="1"/>
  <c r="AN46" i="2" s="1"/>
  <c r="AM46" i="2" a="1"/>
  <c r="AM46" i="2" s="1"/>
  <c r="AN45" i="2" a="1"/>
  <c r="AN45" i="2" s="1"/>
  <c r="AM45" i="2" a="1"/>
  <c r="AM45" i="2" s="1"/>
  <c r="AN44" i="2" a="1"/>
  <c r="AN44" i="2" s="1"/>
  <c r="AM44" i="2" a="1"/>
  <c r="AM44" i="2" s="1"/>
  <c r="AN43" i="2" a="1"/>
  <c r="AN43" i="2" s="1"/>
  <c r="AM43" i="2" a="1"/>
  <c r="AM43" i="2" s="1"/>
  <c r="AL72" i="2" a="1"/>
  <c r="AL72" i="2" s="1"/>
  <c r="AL71" i="2" a="1"/>
  <c r="AL71" i="2" s="1"/>
  <c r="AL70" i="2" a="1"/>
  <c r="AL70" i="2" s="1"/>
  <c r="AL69" i="2" a="1"/>
  <c r="AL69" i="2" s="1"/>
  <c r="AL68" i="2" a="1"/>
  <c r="AL68" i="2" s="1"/>
  <c r="AL67" i="2" a="1"/>
  <c r="AL67" i="2" s="1"/>
  <c r="AL66" i="2" a="1"/>
  <c r="AL66" i="2"/>
  <c r="AL65" i="2" a="1"/>
  <c r="AL65" i="2" s="1"/>
  <c r="AL64" i="2" a="1"/>
  <c r="AL64" i="2" s="1"/>
  <c r="AL63" i="2" a="1"/>
  <c r="AL63" i="2" s="1"/>
  <c r="AL62" i="2" a="1"/>
  <c r="AL62" i="2" s="1"/>
  <c r="AL61" i="2" a="1"/>
  <c r="AL61" i="2" s="1"/>
  <c r="AL60" i="2" a="1"/>
  <c r="AL60" i="2" s="1"/>
  <c r="AL59" i="2" a="1"/>
  <c r="AL59" i="2" s="1"/>
  <c r="AL58" i="2" a="1"/>
  <c r="AL58" i="2" s="1"/>
  <c r="AL57" i="2" a="1"/>
  <c r="AL57" i="2" s="1"/>
  <c r="AL56" i="2" a="1"/>
  <c r="AL56" i="2" s="1"/>
  <c r="AL55" i="2" a="1"/>
  <c r="AL55" i="2"/>
  <c r="AL54" i="2" a="1"/>
  <c r="AL54" i="2" s="1"/>
  <c r="AL53" i="2" a="1"/>
  <c r="AL53" i="2" s="1"/>
  <c r="AL52" i="2" a="1"/>
  <c r="AL52" i="2" s="1"/>
  <c r="AL51" i="2" a="1"/>
  <c r="AL51" i="2" s="1"/>
  <c r="AL50" i="2" a="1"/>
  <c r="AL50" i="2" s="1"/>
  <c r="AL49" i="2" a="1"/>
  <c r="AL49" i="2" s="1"/>
  <c r="AL48" i="2" a="1"/>
  <c r="AL48" i="2" s="1"/>
  <c r="AL47" i="2" a="1"/>
  <c r="AL47" i="2" s="1"/>
  <c r="AL46" i="2" a="1"/>
  <c r="AL46" i="2" s="1"/>
  <c r="AL45" i="2" a="1"/>
  <c r="AL45" i="2" s="1"/>
  <c r="AL44" i="2" a="1"/>
  <c r="AL44" i="2" s="1"/>
  <c r="AL43" i="2" a="1"/>
  <c r="AL43" i="2" s="1"/>
  <c r="AR41" i="2"/>
  <c r="AO41" i="2"/>
  <c r="AL41" i="2"/>
  <c r="AI41" i="2"/>
  <c r="AF41" i="2"/>
  <c r="AS42" i="2"/>
  <c r="AR42" i="2"/>
  <c r="AQ42" i="2"/>
  <c r="AN42" i="2"/>
  <c r="AK42" i="2"/>
  <c r="AH42" i="2"/>
  <c r="AL28" i="2"/>
  <c r="AI28" i="2"/>
  <c r="AL38" i="2"/>
  <c r="AK38" i="2"/>
  <c r="AJ38" i="2"/>
  <c r="AL37" i="2"/>
  <c r="AK37" i="2"/>
  <c r="AJ37" i="2"/>
  <c r="AL36" i="2"/>
  <c r="AK36" i="2"/>
  <c r="AJ36" i="2"/>
  <c r="AL35" i="2"/>
  <c r="AK35" i="2"/>
  <c r="AJ35" i="2"/>
  <c r="AL34" i="2"/>
  <c r="AK34" i="2"/>
  <c r="AJ34" i="2"/>
  <c r="AL33" i="2"/>
  <c r="AK33" i="2"/>
  <c r="AJ33" i="2"/>
  <c r="AL32" i="2"/>
  <c r="AK32" i="2"/>
  <c r="AJ32" i="2"/>
  <c r="AL31" i="2"/>
  <c r="AK31" i="2"/>
  <c r="AJ31" i="2"/>
  <c r="AL30" i="2"/>
  <c r="AK30" i="2"/>
  <c r="AJ30" i="2"/>
  <c r="AI38" i="2"/>
  <c r="AI37" i="2"/>
  <c r="AI36" i="2"/>
  <c r="AI35" i="2"/>
  <c r="AI34" i="2"/>
  <c r="AI33" i="2"/>
  <c r="AI32" i="2"/>
  <c r="AI31" i="2"/>
  <c r="AI30" i="2"/>
  <c r="AL29" i="2"/>
  <c r="AK29" i="2"/>
  <c r="AH29" i="2"/>
  <c r="AD42" i="2"/>
  <c r="AC42" i="2"/>
  <c r="Z42" i="2"/>
  <c r="AD29" i="2"/>
  <c r="AC29" i="2"/>
  <c r="Z29" i="2"/>
  <c r="V12" i="16"/>
  <c r="AH38" i="2"/>
  <c r="AG38" i="2"/>
  <c r="AH37" i="2"/>
  <c r="AG37" i="2"/>
  <c r="AH36" i="2"/>
  <c r="AG36" i="2"/>
  <c r="AH35" i="2"/>
  <c r="AG35" i="2"/>
  <c r="AH34" i="2"/>
  <c r="AG34" i="2"/>
  <c r="AH33" i="2"/>
  <c r="AG33" i="2"/>
  <c r="AH32" i="2"/>
  <c r="AG32" i="2"/>
  <c r="AH31" i="2"/>
  <c r="AG31" i="2"/>
  <c r="AH30" i="2"/>
  <c r="AG30" i="2"/>
  <c r="AF38" i="2"/>
  <c r="AF37" i="2"/>
  <c r="AF36" i="2"/>
  <c r="AF35" i="2"/>
  <c r="AF34" i="2"/>
  <c r="AF33" i="2"/>
  <c r="AF32" i="2"/>
  <c r="AF30" i="2"/>
  <c r="AF31" i="2"/>
  <c r="O2" i="13"/>
  <c r="AI43" i="2" a="1"/>
  <c r="AI43" i="2" s="1"/>
  <c r="AK67" i="2" a="1"/>
  <c r="AK67" i="2" s="1"/>
  <c r="AJ67" i="2" a="1"/>
  <c r="AJ67" i="2" s="1"/>
  <c r="AI67" i="2" a="1"/>
  <c r="AI67" i="2" s="1"/>
  <c r="AH67" i="2" a="1"/>
  <c r="AH67" i="2" s="1"/>
  <c r="AG67" i="2" a="1"/>
  <c r="AG67" i="2"/>
  <c r="AF67" i="2" a="1"/>
  <c r="AF67" i="2" s="1"/>
  <c r="AK69" i="2" a="1"/>
  <c r="AK69" i="2" s="1"/>
  <c r="AJ69" i="2" a="1"/>
  <c r="AJ69" i="2"/>
  <c r="AI69" i="2" a="1"/>
  <c r="AI69" i="2" s="1"/>
  <c r="AH69" i="2" a="1"/>
  <c r="AH69" i="2" s="1"/>
  <c r="AG69" i="2" a="1"/>
  <c r="AG69" i="2" s="1"/>
  <c r="AF69" i="2" a="1"/>
  <c r="AF69" i="2" s="1"/>
  <c r="AK68" i="2" a="1"/>
  <c r="AK68" i="2" s="1"/>
  <c r="AJ68" i="2" a="1"/>
  <c r="AJ68" i="2" s="1"/>
  <c r="AI68" i="2" a="1"/>
  <c r="AI68" i="2" s="1"/>
  <c r="AH68" i="2" a="1"/>
  <c r="AH68" i="2" s="1"/>
  <c r="AG68" i="2" a="1"/>
  <c r="AG68" i="2" s="1"/>
  <c r="AF68" i="2" a="1"/>
  <c r="AF68" i="2" s="1"/>
  <c r="AK70" i="2" a="1"/>
  <c r="AK70" i="2" s="1"/>
  <c r="AJ70" i="2" a="1"/>
  <c r="AJ70" i="2"/>
  <c r="AI70" i="2" a="1"/>
  <c r="AI70" i="2" s="1"/>
  <c r="AH70" i="2" a="1"/>
  <c r="AH70" i="2" s="1"/>
  <c r="AG70" i="2" a="1"/>
  <c r="AG70" i="2" s="1"/>
  <c r="AF70" i="2" a="1"/>
  <c r="AF70" i="2" s="1"/>
  <c r="AK71" i="2" a="1"/>
  <c r="AK71" i="2" s="1"/>
  <c r="AJ71" i="2" a="1"/>
  <c r="AJ71" i="2" s="1"/>
  <c r="AI71" i="2" a="1"/>
  <c r="AI71" i="2" s="1"/>
  <c r="AH71" i="2" a="1"/>
  <c r="AH71" i="2" s="1"/>
  <c r="AG71" i="2" a="1"/>
  <c r="AG71" i="2"/>
  <c r="AF71" i="2" a="1"/>
  <c r="AF71" i="2" s="1"/>
  <c r="AK66" i="2" a="1"/>
  <c r="AK66" i="2" s="1"/>
  <c r="AJ66" i="2" a="1"/>
  <c r="AJ66" i="2" s="1"/>
  <c r="AI66" i="2" a="1"/>
  <c r="AI66" i="2" s="1"/>
  <c r="AH66" i="2" a="1"/>
  <c r="AH66" i="2" s="1"/>
  <c r="AG66" i="2" a="1"/>
  <c r="AG66" i="2" s="1"/>
  <c r="AF66" i="2" a="1"/>
  <c r="AF66" i="2" s="1"/>
  <c r="Q11" i="16"/>
  <c r="O11" i="16"/>
  <c r="M11" i="16"/>
  <c r="K11" i="16"/>
  <c r="I11" i="16"/>
  <c r="H11" i="16"/>
  <c r="F11" i="16"/>
  <c r="E11" i="16"/>
  <c r="Q10" i="16"/>
  <c r="O10" i="16"/>
  <c r="M10" i="16"/>
  <c r="K10" i="16"/>
  <c r="I10" i="16"/>
  <c r="H10" i="16"/>
  <c r="Q17" i="4"/>
  <c r="O17" i="4"/>
  <c r="M17" i="4"/>
  <c r="K17" i="4"/>
  <c r="I17" i="4"/>
  <c r="H17" i="4"/>
  <c r="F17" i="4"/>
  <c r="E17" i="4"/>
  <c r="I16" i="4"/>
  <c r="H16" i="4"/>
  <c r="I15" i="4"/>
  <c r="H15" i="4"/>
  <c r="F15" i="4"/>
  <c r="E15" i="4"/>
  <c r="Q15" i="4"/>
  <c r="O15" i="4"/>
  <c r="M15" i="4"/>
  <c r="K15" i="4"/>
  <c r="AF43" i="2" a="1"/>
  <c r="AF43" i="2" s="1"/>
  <c r="AK72" i="2" a="1"/>
  <c r="AK72" i="2" s="1"/>
  <c r="AJ72" i="2" a="1"/>
  <c r="AJ72" i="2" s="1"/>
  <c r="AK65" i="2" a="1"/>
  <c r="AK65" i="2" s="1"/>
  <c r="AJ65" i="2" a="1"/>
  <c r="AJ65" i="2" s="1"/>
  <c r="AK64" i="2" a="1"/>
  <c r="AK64" i="2" s="1"/>
  <c r="AJ64" i="2" a="1"/>
  <c r="AJ64" i="2"/>
  <c r="AK63" i="2" a="1"/>
  <c r="AK63" i="2" s="1"/>
  <c r="AJ63" i="2" a="1"/>
  <c r="AJ63" i="2" s="1"/>
  <c r="AK62" i="2" a="1"/>
  <c r="AK62" i="2" s="1"/>
  <c r="AJ62" i="2" a="1"/>
  <c r="AJ62" i="2" s="1"/>
  <c r="AK61" i="2" a="1"/>
  <c r="AK61" i="2" s="1"/>
  <c r="AJ61" i="2" a="1"/>
  <c r="AJ61" i="2" s="1"/>
  <c r="AK60" i="2" a="1"/>
  <c r="AK60" i="2" s="1"/>
  <c r="AJ60" i="2" a="1"/>
  <c r="AJ60" i="2" s="1"/>
  <c r="AK59" i="2" a="1"/>
  <c r="AK59" i="2" s="1"/>
  <c r="AJ59" i="2" a="1"/>
  <c r="AJ59" i="2" s="1"/>
  <c r="AK58" i="2" a="1"/>
  <c r="AK58" i="2"/>
  <c r="AJ58" i="2" a="1"/>
  <c r="AJ58" i="2" s="1"/>
  <c r="AK57" i="2" a="1"/>
  <c r="AK57" i="2" s="1"/>
  <c r="AJ57" i="2" a="1"/>
  <c r="AJ57" i="2" s="1"/>
  <c r="AK56" i="2" a="1"/>
  <c r="AK56" i="2" s="1"/>
  <c r="AJ56" i="2" a="1"/>
  <c r="AJ56" i="2" s="1"/>
  <c r="AK55" i="2" a="1"/>
  <c r="AK55" i="2" s="1"/>
  <c r="AJ55" i="2" a="1"/>
  <c r="AJ55" i="2"/>
  <c r="AK54" i="2" a="1"/>
  <c r="AK54" i="2" s="1"/>
  <c r="AJ54" i="2" a="1"/>
  <c r="AJ54" i="2"/>
  <c r="AK53" i="2" a="1"/>
  <c r="AK53" i="2" s="1"/>
  <c r="AJ53" i="2" a="1"/>
  <c r="AJ53" i="2"/>
  <c r="AK52" i="2" a="1"/>
  <c r="AK52" i="2" s="1"/>
  <c r="AJ52" i="2" a="1"/>
  <c r="AJ52" i="2" s="1"/>
  <c r="AK51" i="2" a="1"/>
  <c r="AK51" i="2" s="1"/>
  <c r="AJ51" i="2" a="1"/>
  <c r="AJ51" i="2" s="1"/>
  <c r="AK50" i="2" a="1"/>
  <c r="AK50" i="2" s="1"/>
  <c r="AJ50" i="2" a="1"/>
  <c r="AJ50" i="2" s="1"/>
  <c r="AK49" i="2" a="1"/>
  <c r="AK49" i="2" s="1"/>
  <c r="AJ49" i="2" a="1"/>
  <c r="AJ49" i="2"/>
  <c r="AK48" i="2" a="1"/>
  <c r="AK48" i="2" s="1"/>
  <c r="AJ48" i="2" a="1"/>
  <c r="AJ48" i="2" s="1"/>
  <c r="AK47" i="2" a="1"/>
  <c r="AK47" i="2" s="1"/>
  <c r="AJ47" i="2" a="1"/>
  <c r="AJ47" i="2" s="1"/>
  <c r="AK46" i="2" a="1"/>
  <c r="AK46" i="2" s="1"/>
  <c r="AJ46" i="2" a="1"/>
  <c r="AJ46" i="2"/>
  <c r="AK45" i="2" a="1"/>
  <c r="AK45" i="2" s="1"/>
  <c r="AJ45" i="2" a="1"/>
  <c r="AJ45" i="2"/>
  <c r="AK44" i="2" a="1"/>
  <c r="AK44" i="2" s="1"/>
  <c r="AJ44" i="2" a="1"/>
  <c r="AJ44" i="2" s="1"/>
  <c r="AK43" i="2" a="1"/>
  <c r="AK43" i="2" s="1"/>
  <c r="AJ43" i="2" a="1"/>
  <c r="AJ43" i="2" s="1"/>
  <c r="AI72" i="2" a="1"/>
  <c r="AI72" i="2" s="1"/>
  <c r="AI65" i="2" a="1"/>
  <c r="AI65" i="2" s="1"/>
  <c r="AI64" i="2" a="1"/>
  <c r="AI64" i="2" s="1"/>
  <c r="AI63" i="2" a="1"/>
  <c r="AI63" i="2" s="1"/>
  <c r="AI62" i="2" a="1"/>
  <c r="AI62" i="2"/>
  <c r="AI61" i="2" a="1"/>
  <c r="AI61" i="2" s="1"/>
  <c r="AI60" i="2" a="1"/>
  <c r="AI60" i="2" s="1"/>
  <c r="AI59" i="2" a="1"/>
  <c r="AI59" i="2" s="1"/>
  <c r="AI58" i="2" a="1"/>
  <c r="AI58" i="2" s="1"/>
  <c r="AI57" i="2" a="1"/>
  <c r="AI57" i="2" s="1"/>
  <c r="AI56" i="2" a="1"/>
  <c r="AI56" i="2" s="1"/>
  <c r="AI55" i="2" a="1"/>
  <c r="AI55" i="2" s="1"/>
  <c r="AI54" i="2" a="1"/>
  <c r="AI54" i="2" s="1"/>
  <c r="AI53" i="2" a="1"/>
  <c r="AI53" i="2" s="1"/>
  <c r="AI52" i="2" a="1"/>
  <c r="AI52" i="2" s="1"/>
  <c r="AI51" i="2" a="1"/>
  <c r="AI51" i="2" s="1"/>
  <c r="AI50" i="2" a="1"/>
  <c r="AI50" i="2" s="1"/>
  <c r="AI49" i="2" a="1"/>
  <c r="AI49" i="2" s="1"/>
  <c r="AI48" i="2" a="1"/>
  <c r="AI48" i="2" s="1"/>
  <c r="AI47" i="2" a="1"/>
  <c r="AI47" i="2" s="1"/>
  <c r="AI46" i="2" a="1"/>
  <c r="AI46" i="2" s="1"/>
  <c r="AI45" i="2" a="1"/>
  <c r="AI45" i="2" s="1"/>
  <c r="AI44" i="2" a="1"/>
  <c r="AI44" i="2" s="1"/>
  <c r="N16" i="16"/>
  <c r="M16" i="16"/>
  <c r="D16" i="16"/>
  <c r="C16" i="16"/>
  <c r="AH72" i="2" a="1"/>
  <c r="AH72" i="2" s="1"/>
  <c r="AG72" i="2" a="1"/>
  <c r="AG72" i="2" s="1"/>
  <c r="AH65" i="2" a="1"/>
  <c r="AH65" i="2"/>
  <c r="AG65" i="2" a="1"/>
  <c r="AG65" i="2"/>
  <c r="AH64" i="2" a="1"/>
  <c r="AH64" i="2" s="1"/>
  <c r="AG64" i="2" a="1"/>
  <c r="AG64" i="2" s="1"/>
  <c r="AH63" i="2" a="1"/>
  <c r="AH63" i="2" s="1"/>
  <c r="AG63" i="2" a="1"/>
  <c r="AG63" i="2" s="1"/>
  <c r="AH62" i="2" a="1"/>
  <c r="AH62" i="2" s="1"/>
  <c r="AG62" i="2" a="1"/>
  <c r="AG62" i="2" s="1"/>
  <c r="AH61" i="2" a="1"/>
  <c r="AH61" i="2" s="1"/>
  <c r="AG61" i="2" a="1"/>
  <c r="AG61" i="2"/>
  <c r="AH60" i="2" a="1"/>
  <c r="AH60" i="2" s="1"/>
  <c r="AG60" i="2" a="1"/>
  <c r="AG60" i="2" s="1"/>
  <c r="AH59" i="2" a="1"/>
  <c r="AH59" i="2"/>
  <c r="AG59" i="2" a="1"/>
  <c r="AG59" i="2" s="1"/>
  <c r="AH58" i="2" a="1"/>
  <c r="AH58" i="2" s="1"/>
  <c r="AG58" i="2" a="1"/>
  <c r="AG58" i="2" s="1"/>
  <c r="AH57" i="2" a="1"/>
  <c r="AH57" i="2" s="1"/>
  <c r="AG57" i="2" a="1"/>
  <c r="AG57" i="2" s="1"/>
  <c r="AH56" i="2" a="1"/>
  <c r="AH56" i="2" s="1"/>
  <c r="AG56" i="2" a="1"/>
  <c r="AG56" i="2" s="1"/>
  <c r="AH55" i="2" a="1"/>
  <c r="AH55" i="2" s="1"/>
  <c r="AG55" i="2" a="1"/>
  <c r="AG55" i="2"/>
  <c r="AH54" i="2" a="1"/>
  <c r="AH54" i="2"/>
  <c r="AG54" i="2" a="1"/>
  <c r="AG54" i="2" s="1"/>
  <c r="AH53" i="2" a="1"/>
  <c r="AH53" i="2" s="1"/>
  <c r="AG53" i="2" a="1"/>
  <c r="AG53" i="2" s="1"/>
  <c r="AH52" i="2" a="1"/>
  <c r="AH52" i="2" s="1"/>
  <c r="AG52" i="2" a="1"/>
  <c r="AG52" i="2" s="1"/>
  <c r="AH51" i="2" a="1"/>
  <c r="AH51" i="2" s="1"/>
  <c r="AG51" i="2" a="1"/>
  <c r="AG51" i="2" s="1"/>
  <c r="AH50" i="2" a="1"/>
  <c r="AH50" i="2" s="1"/>
  <c r="AG50" i="2" a="1"/>
  <c r="AG50" i="2" s="1"/>
  <c r="AH49" i="2" a="1"/>
  <c r="AH49" i="2" s="1"/>
  <c r="AG49" i="2" a="1"/>
  <c r="AG49" i="2" s="1"/>
  <c r="AH48" i="2" a="1"/>
  <c r="AH48" i="2" s="1"/>
  <c r="AG48" i="2" a="1"/>
  <c r="AG48" i="2" s="1"/>
  <c r="AH47" i="2" a="1"/>
  <c r="AH47" i="2" s="1"/>
  <c r="AG47" i="2" a="1"/>
  <c r="AG47" i="2" s="1"/>
  <c r="AH46" i="2" a="1"/>
  <c r="AH46" i="2" s="1"/>
  <c r="AG46" i="2" a="1"/>
  <c r="AG46" i="2" s="1"/>
  <c r="AH45" i="2" a="1"/>
  <c r="AH45" i="2" s="1"/>
  <c r="AG45" i="2" a="1"/>
  <c r="AG45" i="2" s="1"/>
  <c r="AH44" i="2" a="1"/>
  <c r="AH44" i="2" s="1"/>
  <c r="AG44" i="2" a="1"/>
  <c r="AG44" i="2"/>
  <c r="AH43" i="2" a="1"/>
  <c r="AH43" i="2" s="1"/>
  <c r="AG43" i="2" a="1"/>
  <c r="AG43" i="2" s="1"/>
  <c r="AF72" i="2" a="1"/>
  <c r="AF72" i="2"/>
  <c r="AF65" i="2" a="1"/>
  <c r="AF65" i="2" s="1"/>
  <c r="AF64" i="2" a="1"/>
  <c r="AF64" i="2" s="1"/>
  <c r="AF63" i="2" a="1"/>
  <c r="AF63" i="2" s="1"/>
  <c r="AF62" i="2" a="1"/>
  <c r="AF62" i="2" s="1"/>
  <c r="AF61" i="2" a="1"/>
  <c r="AF61" i="2" s="1"/>
  <c r="AF60" i="2" a="1"/>
  <c r="AF60" i="2"/>
  <c r="AF59" i="2" a="1"/>
  <c r="AF59" i="2" s="1"/>
  <c r="AF58" i="2" a="1"/>
  <c r="AF58" i="2" s="1"/>
  <c r="AF57" i="2" a="1"/>
  <c r="AF57" i="2" s="1"/>
  <c r="AF56" i="2" a="1"/>
  <c r="AF56" i="2" s="1"/>
  <c r="AF55" i="2" a="1"/>
  <c r="AF55" i="2" s="1"/>
  <c r="AF54" i="2" a="1"/>
  <c r="AF54" i="2" s="1"/>
  <c r="AF53" i="2" a="1"/>
  <c r="AF53" i="2" s="1"/>
  <c r="AF52" i="2" a="1"/>
  <c r="AF52" i="2" s="1"/>
  <c r="AF51" i="2" a="1"/>
  <c r="AF51" i="2" s="1"/>
  <c r="AF50" i="2" a="1"/>
  <c r="AF50" i="2"/>
  <c r="AF49" i="2" a="1"/>
  <c r="AF49" i="2" s="1"/>
  <c r="AF48" i="2" a="1"/>
  <c r="AF48" i="2" s="1"/>
  <c r="AF47" i="2" a="1"/>
  <c r="AF47" i="2" s="1"/>
  <c r="AF46" i="2" a="1"/>
  <c r="AF46" i="2" s="1"/>
  <c r="AF45" i="2" a="1"/>
  <c r="AF45" i="2"/>
  <c r="AF44" i="2" a="1"/>
  <c r="AF44" i="2" s="1"/>
  <c r="R1" i="14"/>
  <c r="K2" i="11"/>
  <c r="Q3" i="3"/>
  <c r="Q4" i="4"/>
  <c r="Q1" i="1"/>
  <c r="O26" i="13"/>
  <c r="C23" i="13"/>
  <c r="O23" i="13" s="1"/>
  <c r="Q8" i="1"/>
  <c r="P8" i="1"/>
  <c r="O8" i="1"/>
  <c r="Q16" i="4"/>
  <c r="O16" i="4"/>
  <c r="M16" i="4"/>
  <c r="K16" i="4"/>
  <c r="I14" i="4"/>
  <c r="H14" i="4"/>
  <c r="F16" i="4"/>
  <c r="E16" i="4"/>
  <c r="Q14" i="4"/>
  <c r="O14" i="4"/>
  <c r="M14" i="4"/>
  <c r="K14" i="4"/>
  <c r="F14" i="4"/>
  <c r="E14" i="4"/>
  <c r="N20" i="4"/>
  <c r="M20" i="4"/>
  <c r="D20" i="4"/>
  <c r="C20" i="4"/>
  <c r="D23" i="1"/>
  <c r="C23" i="1"/>
  <c r="A2" i="3"/>
  <c r="Q11" i="4"/>
  <c r="P11" i="4"/>
  <c r="O11" i="4"/>
  <c r="D11" i="4"/>
  <c r="C11" i="4"/>
  <c r="B11" i="4"/>
  <c r="Q10" i="4"/>
  <c r="P10" i="4"/>
  <c r="K18" i="6"/>
  <c r="D5" i="6"/>
  <c r="M9" i="1"/>
  <c r="L9" i="1"/>
  <c r="K9" i="1"/>
  <c r="J9" i="1"/>
  <c r="I9" i="1"/>
  <c r="G9" i="1"/>
  <c r="E9" i="1"/>
  <c r="D9" i="1"/>
  <c r="Q7" i="1"/>
  <c r="P7" i="1"/>
  <c r="O7" i="1"/>
  <c r="M7" i="1"/>
  <c r="L7" i="1"/>
  <c r="K7" i="1"/>
  <c r="J7" i="1"/>
  <c r="I7" i="1"/>
  <c r="B4" i="1"/>
  <c r="N4" i="1"/>
  <c r="L4" i="1"/>
  <c r="A4" i="3"/>
  <c r="G7" i="1"/>
  <c r="E7" i="1"/>
  <c r="D7" i="1"/>
  <c r="E14" i="1"/>
  <c r="D14" i="1"/>
  <c r="O5" i="13"/>
  <c r="K5" i="13"/>
  <c r="G18" i="6"/>
  <c r="K31" i="6"/>
  <c r="G5" i="6"/>
  <c r="G5" i="13"/>
  <c r="G31" i="6"/>
  <c r="C31" i="6"/>
  <c r="K5" i="6"/>
  <c r="C18" i="6"/>
  <c r="K26" i="13"/>
  <c r="G26" i="13"/>
  <c r="C26" i="13"/>
  <c r="AV44" i="2" l="1"/>
  <c r="AW62" i="2"/>
  <c r="AW63" i="2"/>
  <c r="AV45" i="2"/>
  <c r="AV46" i="2"/>
  <c r="AV69" i="2"/>
  <c r="AO34" i="2"/>
  <c r="AV71" i="2"/>
  <c r="AO31" i="2"/>
  <c r="AN33" i="2"/>
  <c r="AO30" i="2"/>
  <c r="AP35" i="2"/>
  <c r="AP34" i="2"/>
  <c r="C44" i="13"/>
  <c r="AP33" i="2"/>
  <c r="AP38" i="2"/>
  <c r="AP37" i="2"/>
  <c r="AW43" i="2"/>
  <c r="AW64" i="2"/>
  <c r="AV47" i="2"/>
  <c r="AW45" i="2"/>
  <c r="AW65" i="2"/>
  <c r="AU48" i="2"/>
  <c r="AV51" i="2"/>
  <c r="AW49" i="2"/>
  <c r="AW67" i="2"/>
  <c r="AU49" i="2"/>
  <c r="AV55" i="2"/>
  <c r="AW50" i="2"/>
  <c r="AW69" i="2"/>
  <c r="AN31" i="2"/>
  <c r="AU50" i="2"/>
  <c r="AV58" i="2"/>
  <c r="AW51" i="2"/>
  <c r="AU54" i="2"/>
  <c r="AN30" i="2"/>
  <c r="AU51" i="2"/>
  <c r="AV59" i="2"/>
  <c r="AW52" i="2"/>
  <c r="AU52" i="2"/>
  <c r="AV61" i="2"/>
  <c r="AW53" i="2"/>
  <c r="AU67" i="2"/>
  <c r="AV63" i="2"/>
  <c r="AW55" i="2"/>
  <c r="AV67" i="2"/>
  <c r="AW57" i="2"/>
  <c r="AN38" i="2"/>
  <c r="AN36" i="2"/>
  <c r="AN37" i="2"/>
  <c r="AV43" i="2"/>
  <c r="AV68" i="2"/>
  <c r="AW61" i="2"/>
  <c r="V42" i="4" a="1"/>
  <c r="V42" i="4" s="1"/>
  <c r="X42" i="4" s="1"/>
  <c r="V30" i="4" a="1"/>
  <c r="V30" i="4" s="1"/>
  <c r="V39" i="4" a="1"/>
  <c r="V39" i="4" s="1"/>
  <c r="X39" i="4" s="1"/>
  <c r="V44" i="4" a="1"/>
  <c r="V44" i="4" s="1"/>
  <c r="X44" i="4" s="1"/>
  <c r="V21" i="4" a="1"/>
  <c r="V21" i="4" s="1"/>
  <c r="V42" i="16" a="1"/>
  <c r="V42" i="16" s="1"/>
  <c r="X42" i="16" s="1"/>
  <c r="V36" i="16" a="1"/>
  <c r="V36" i="16" s="1"/>
  <c r="X36" i="16" s="1"/>
  <c r="V30" i="16" a="1"/>
  <c r="V30" i="16" s="1"/>
  <c r="X30" i="16" s="1"/>
  <c r="V24" i="16" a="1"/>
  <c r="V24" i="16" s="1"/>
  <c r="X24" i="16" s="1"/>
  <c r="V18" i="16" a="1"/>
  <c r="V18" i="16" s="1"/>
  <c r="V41" i="16" a="1"/>
  <c r="V41" i="16" s="1"/>
  <c r="X41" i="16" s="1"/>
  <c r="V35" i="16" a="1"/>
  <c r="V35" i="16" s="1"/>
  <c r="X35" i="16" s="1"/>
  <c r="V29" i="16" a="1"/>
  <c r="V29" i="16" s="1"/>
  <c r="X29" i="16" s="1"/>
  <c r="V23" i="16" a="1"/>
  <c r="V23" i="16" s="1"/>
  <c r="V17" i="16" a="1"/>
  <c r="V17" i="16" s="1"/>
  <c r="W34" i="16" a="1"/>
  <c r="W34" i="16" s="1"/>
  <c r="W22" i="16" a="1"/>
  <c r="W22" i="16" s="1"/>
  <c r="W37" i="16" a="1"/>
  <c r="W37" i="16" s="1"/>
  <c r="V19" i="16" a="1"/>
  <c r="V19" i="16" s="1"/>
  <c r="W36" i="16" a="1"/>
  <c r="W36" i="16" s="1"/>
  <c r="W41" i="16" a="1"/>
  <c r="W41" i="16" s="1"/>
  <c r="W35" i="16" a="1"/>
  <c r="W35" i="16" s="1"/>
  <c r="W29" i="16" a="1"/>
  <c r="W29" i="16" s="1"/>
  <c r="W23" i="16" a="1"/>
  <c r="W23" i="16" s="1"/>
  <c r="W17" i="16" a="1"/>
  <c r="W17" i="16" s="1"/>
  <c r="W40" i="16" a="1"/>
  <c r="W40" i="16" s="1"/>
  <c r="W28" i="16" a="1"/>
  <c r="W28" i="16" s="1"/>
  <c r="W16" i="16" a="1"/>
  <c r="W16" i="16" s="1"/>
  <c r="W25" i="16" a="1"/>
  <c r="W25" i="16" s="1"/>
  <c r="V31" i="16" a="1"/>
  <c r="V31" i="16" s="1"/>
  <c r="X31" i="16" s="1"/>
  <c r="W30" i="16" a="1"/>
  <c r="W30" i="16" s="1"/>
  <c r="V40" i="16" a="1"/>
  <c r="V40" i="16" s="1"/>
  <c r="X40" i="16" s="1"/>
  <c r="V34" i="16" a="1"/>
  <c r="V34" i="16" s="1"/>
  <c r="X34" i="16" s="1"/>
  <c r="V28" i="16" a="1"/>
  <c r="V28" i="16" s="1"/>
  <c r="X28" i="16" s="1"/>
  <c r="V22" i="16" a="1"/>
  <c r="V22" i="16" s="1"/>
  <c r="V16" i="16" a="1"/>
  <c r="V16" i="16" s="1"/>
  <c r="X16" i="16" s="1"/>
  <c r="V39" i="16" a="1"/>
  <c r="V39" i="16" s="1"/>
  <c r="X39" i="16" s="1"/>
  <c r="V21" i="16" a="1"/>
  <c r="V21" i="16" s="1"/>
  <c r="W44" i="16" a="1"/>
  <c r="W44" i="16" s="1"/>
  <c r="W38" i="16" a="1"/>
  <c r="W38" i="16" s="1"/>
  <c r="W26" i="16" a="1"/>
  <c r="W26" i="16" s="1"/>
  <c r="W20" i="16" a="1"/>
  <c r="W20" i="16" s="1"/>
  <c r="V38" i="16" a="1"/>
  <c r="V38" i="16" s="1"/>
  <c r="X38" i="16" s="1"/>
  <c r="V20" i="16" a="1"/>
  <c r="V20" i="16" s="1"/>
  <c r="W19" i="16" a="1"/>
  <c r="W19" i="16" s="1"/>
  <c r="V43" i="16" a="1"/>
  <c r="V43" i="16" s="1"/>
  <c r="X43" i="16" s="1"/>
  <c r="V25" i="16" a="1"/>
  <c r="V25" i="16" s="1"/>
  <c r="W24" i="16" a="1"/>
  <c r="W24" i="16" s="1"/>
  <c r="W45" i="16" a="1"/>
  <c r="W45" i="16" s="1"/>
  <c r="W39" i="16" a="1"/>
  <c r="W39" i="16" s="1"/>
  <c r="W33" i="16" a="1"/>
  <c r="W33" i="16" s="1"/>
  <c r="W27" i="16" a="1"/>
  <c r="W27" i="16" s="1"/>
  <c r="W21" i="16" a="1"/>
  <c r="W21" i="16" s="1"/>
  <c r="V45" i="16" a="1"/>
  <c r="V45" i="16" s="1"/>
  <c r="X45" i="16" s="1"/>
  <c r="V33" i="16" a="1"/>
  <c r="V33" i="16" s="1"/>
  <c r="X33" i="16" s="1"/>
  <c r="V27" i="16" a="1"/>
  <c r="V27" i="16" s="1"/>
  <c r="X27" i="16" s="1"/>
  <c r="W32" i="16" a="1"/>
  <c r="W32" i="16" s="1"/>
  <c r="V44" i="16" a="1"/>
  <c r="V44" i="16" s="1"/>
  <c r="X44" i="16" s="1"/>
  <c r="V32" i="16" a="1"/>
  <c r="V32" i="16" s="1"/>
  <c r="X32" i="16" s="1"/>
  <c r="V26" i="16" a="1"/>
  <c r="V26" i="16" s="1"/>
  <c r="X26" i="16" s="1"/>
  <c r="W43" i="16" a="1"/>
  <c r="W43" i="16" s="1"/>
  <c r="V37" i="16" a="1"/>
  <c r="V37" i="16" s="1"/>
  <c r="X37" i="16" s="1"/>
  <c r="W42" i="16" a="1"/>
  <c r="W42" i="16" s="1"/>
  <c r="W18" i="16" a="1"/>
  <c r="W18" i="16" s="1"/>
  <c r="W31" i="16" a="1"/>
  <c r="W31" i="16" s="1"/>
  <c r="W21" i="4" a="1"/>
  <c r="W21" i="4" s="1"/>
  <c r="AO35" i="2"/>
  <c r="AO36" i="2"/>
  <c r="AO32" i="2"/>
  <c r="AO38" i="2"/>
  <c r="AU55" i="2"/>
  <c r="V22" i="4" a="1"/>
  <c r="V22" i="4" s="1"/>
  <c r="V34" i="4" a="1"/>
  <c r="V34" i="4" s="1"/>
  <c r="X34" i="4" s="1"/>
  <c r="V46" i="4" a="1"/>
  <c r="V46" i="4" s="1"/>
  <c r="X46" i="4" s="1"/>
  <c r="W20" i="4" a="1"/>
  <c r="W20" i="4" s="1"/>
  <c r="V33" i="4" a="1"/>
  <c r="V33" i="4" s="1"/>
  <c r="W33" i="4" a="1"/>
  <c r="W33" i="4" s="1"/>
  <c r="H13" i="14" a="1"/>
  <c r="H13" i="14" s="1"/>
  <c r="J12" i="3" a="1"/>
  <c r="J12" i="3" s="1"/>
  <c r="D13" i="3" a="1"/>
  <c r="D13" i="3" s="1"/>
  <c r="N12" i="3" a="1"/>
  <c r="N12" i="3" s="1"/>
  <c r="G12" i="3" a="1"/>
  <c r="G12" i="3" s="1"/>
  <c r="P12" i="3" a="1"/>
  <c r="P12" i="3" s="1"/>
  <c r="L12" i="3" a="1"/>
  <c r="L12" i="3" s="1"/>
  <c r="D12" i="3" a="1"/>
  <c r="D12" i="3" s="1"/>
  <c r="AP31" i="2"/>
  <c r="AP32" i="2"/>
  <c r="AU57" i="2"/>
  <c r="V24" i="4" a="1"/>
  <c r="V24" i="4" s="1"/>
  <c r="V36" i="4" a="1"/>
  <c r="V36" i="4" s="1"/>
  <c r="X36" i="4" s="1"/>
  <c r="V48" i="4" a="1"/>
  <c r="V48" i="4" s="1"/>
  <c r="X48" i="4" s="1"/>
  <c r="V45" i="4" a="1"/>
  <c r="V45" i="4" s="1"/>
  <c r="X45" i="4" s="1"/>
  <c r="W45" i="4" a="1"/>
  <c r="W45" i="4" s="1"/>
  <c r="D11" i="16" a="1"/>
  <c r="D11" i="16" s="1"/>
  <c r="L11" i="16" a="1"/>
  <c r="L11" i="16" s="1"/>
  <c r="P11" i="16" a="1"/>
  <c r="P11" i="16" s="1"/>
  <c r="N11" i="16" a="1"/>
  <c r="N11" i="16" s="1"/>
  <c r="G12" i="16" a="1"/>
  <c r="G12" i="16" s="1"/>
  <c r="P12" i="16" a="1"/>
  <c r="P12" i="16" s="1"/>
  <c r="N12" i="16" a="1"/>
  <c r="N12" i="16" s="1"/>
  <c r="L12" i="16" a="1"/>
  <c r="L12" i="16" s="1"/>
  <c r="J12" i="16" a="1"/>
  <c r="J12" i="16" s="1"/>
  <c r="D12" i="16" a="1"/>
  <c r="D12" i="16" s="1"/>
  <c r="J11" i="16" a="1"/>
  <c r="J11" i="16" s="1"/>
  <c r="G11" i="16" a="1"/>
  <c r="G11" i="16" s="1"/>
  <c r="AO33" i="2"/>
  <c r="AN32" i="2"/>
  <c r="AN34" i="2"/>
  <c r="AU61" i="2"/>
  <c r="AV49" i="2"/>
  <c r="V26" i="4" a="1"/>
  <c r="V26" i="4" s="1"/>
  <c r="V38" i="4" a="1"/>
  <c r="V38" i="4" s="1"/>
  <c r="X38" i="4" s="1"/>
  <c r="V32" i="4" a="1"/>
  <c r="V32" i="4" s="1"/>
  <c r="W44" i="4" a="1"/>
  <c r="W44" i="4" s="1"/>
  <c r="AU63" i="2"/>
  <c r="V27" i="4" a="1"/>
  <c r="V27" i="4" s="1"/>
  <c r="W49" i="4" a="1"/>
  <c r="W49" i="4" s="1"/>
  <c r="W43" i="4" a="1"/>
  <c r="W43" i="4" s="1"/>
  <c r="W37" i="4" a="1"/>
  <c r="W37" i="4" s="1"/>
  <c r="W31" i="4" a="1"/>
  <c r="W31" i="4" s="1"/>
  <c r="W25" i="4" a="1"/>
  <c r="W25" i="4" s="1"/>
  <c r="V49" i="4" a="1"/>
  <c r="V49" i="4" s="1"/>
  <c r="X49" i="4" s="1"/>
  <c r="V43" i="4" a="1"/>
  <c r="V43" i="4" s="1"/>
  <c r="X43" i="4" s="1"/>
  <c r="V37" i="4" a="1"/>
  <c r="V37" i="4" s="1"/>
  <c r="X37" i="4" s="1"/>
  <c r="V31" i="4" a="1"/>
  <c r="V31" i="4" s="1"/>
  <c r="V25" i="4" a="1"/>
  <c r="V25" i="4" s="1"/>
  <c r="W48" i="4" a="1"/>
  <c r="W48" i="4" s="1"/>
  <c r="W42" i="4" a="1"/>
  <c r="W42" i="4" s="1"/>
  <c r="W36" i="4" a="1"/>
  <c r="W36" i="4" s="1"/>
  <c r="W30" i="4" a="1"/>
  <c r="W30" i="4" s="1"/>
  <c r="W24" i="4" a="1"/>
  <c r="W24" i="4" s="1"/>
  <c r="W47" i="4" a="1"/>
  <c r="W47" i="4" s="1"/>
  <c r="W41" i="4" a="1"/>
  <c r="W41" i="4" s="1"/>
  <c r="W35" i="4" a="1"/>
  <c r="W35" i="4" s="1"/>
  <c r="W29" i="4" a="1"/>
  <c r="W29" i="4" s="1"/>
  <c r="W23" i="4" a="1"/>
  <c r="W23" i="4" s="1"/>
  <c r="V47" i="4" a="1"/>
  <c r="V47" i="4" s="1"/>
  <c r="X47" i="4" s="1"/>
  <c r="V41" i="4" a="1"/>
  <c r="V41" i="4" s="1"/>
  <c r="X41" i="4" s="1"/>
  <c r="V35" i="4" a="1"/>
  <c r="V35" i="4" s="1"/>
  <c r="X35" i="4" s="1"/>
  <c r="V29" i="4" a="1"/>
  <c r="V29" i="4" s="1"/>
  <c r="V23" i="4" a="1"/>
  <c r="V23" i="4" s="1"/>
  <c r="W46" i="4" a="1"/>
  <c r="W46" i="4" s="1"/>
  <c r="W40" i="4" a="1"/>
  <c r="W40" i="4" s="1"/>
  <c r="W34" i="4" a="1"/>
  <c r="W34" i="4" s="1"/>
  <c r="W28" i="4" a="1"/>
  <c r="W28" i="4" s="1"/>
  <c r="W22" i="4" a="1"/>
  <c r="W22" i="4" s="1"/>
  <c r="V20" i="4" a="1"/>
  <c r="V20" i="4" s="1"/>
  <c r="X20" i="4" s="1"/>
  <c r="G23" i="13"/>
  <c r="AU62" i="2"/>
  <c r="W26" i="4" a="1"/>
  <c r="W26" i="4" s="1"/>
  <c r="W38" i="4" a="1"/>
  <c r="W38" i="4" s="1"/>
  <c r="AV66" i="2"/>
  <c r="AV54" i="2"/>
  <c r="AV65" i="2"/>
  <c r="AV53" i="2"/>
  <c r="AV64" i="2"/>
  <c r="AV52" i="2"/>
  <c r="AV62" i="2"/>
  <c r="AV50" i="2"/>
  <c r="AV72" i="2"/>
  <c r="AV60" i="2"/>
  <c r="AV48" i="2"/>
  <c r="AU64" i="2"/>
  <c r="AV56" i="2"/>
  <c r="W27" i="4" a="1"/>
  <c r="W27" i="4" s="1"/>
  <c r="W39" i="4" a="1"/>
  <c r="W39" i="4" s="1"/>
  <c r="W32" i="4" a="1"/>
  <c r="W32" i="4" s="1"/>
  <c r="AU72" i="2"/>
  <c r="AU60" i="2"/>
  <c r="AU47" i="2"/>
  <c r="AU71" i="2"/>
  <c r="AU59" i="2"/>
  <c r="AU46" i="2"/>
  <c r="AU70" i="2"/>
  <c r="AU58" i="2"/>
  <c r="AU45" i="2"/>
  <c r="AU68" i="2"/>
  <c r="AU56" i="2"/>
  <c r="AU43" i="2"/>
  <c r="AU66" i="2"/>
  <c r="AU53" i="2"/>
  <c r="H11" i="14" a="1"/>
  <c r="H11" i="14" s="1"/>
  <c r="H10" i="14" a="1"/>
  <c r="H10" i="14" s="1"/>
  <c r="AP30" i="2"/>
  <c r="AU44" i="2"/>
  <c r="AU65" i="2"/>
  <c r="AV57" i="2"/>
  <c r="V28" i="4" a="1"/>
  <c r="V28" i="4" s="1"/>
  <c r="V40" i="4" a="1"/>
  <c r="V40" i="4" s="1"/>
  <c r="X40" i="4" s="1"/>
  <c r="AW54" i="2"/>
  <c r="AW66" i="2"/>
  <c r="L13" i="3" a="1"/>
  <c r="L13" i="3" s="1"/>
  <c r="J13" i="3" a="1"/>
  <c r="J13" i="3" s="1"/>
  <c r="P13" i="3" a="1"/>
  <c r="P13" i="3" s="1"/>
  <c r="G13" i="3" a="1"/>
  <c r="G13" i="3" s="1"/>
  <c r="N13" i="3" a="1"/>
  <c r="N13" i="3" s="1"/>
  <c r="AW44" i="2"/>
  <c r="AW56" i="2"/>
  <c r="AW68" i="2"/>
  <c r="AW46" i="2"/>
  <c r="AW58" i="2"/>
  <c r="AW70" i="2"/>
  <c r="AW47" i="2"/>
  <c r="AW59" i="2"/>
  <c r="AW71" i="2"/>
  <c r="AW48" i="2"/>
  <c r="AW60" i="2"/>
  <c r="K44" i="13"/>
  <c r="G44" i="13"/>
  <c r="V41" i="3" a="1"/>
  <c r="V41" i="3" s="1"/>
  <c r="X41" i="3" s="1"/>
  <c r="V35" i="3" a="1"/>
  <c r="V35" i="3" s="1"/>
  <c r="X35" i="3" s="1"/>
  <c r="V30" i="3" a="1"/>
  <c r="V30" i="3" s="1"/>
  <c r="V24" i="3" a="1"/>
  <c r="V24" i="3" s="1"/>
  <c r="V18" i="3" a="1"/>
  <c r="V18" i="3" s="1"/>
  <c r="V17" i="3" a="1"/>
  <c r="V17" i="3" s="1"/>
  <c r="X17" i="3" s="1"/>
  <c r="W46" i="3" a="1"/>
  <c r="W46" i="3" s="1"/>
  <c r="W29" i="3" a="1"/>
  <c r="W29" i="3" s="1"/>
  <c r="W17" i="3" a="1"/>
  <c r="W17" i="3" s="1"/>
  <c r="V46" i="3" a="1"/>
  <c r="V46" i="3" s="1"/>
  <c r="X46" i="3" s="1"/>
  <c r="V29" i="3" a="1"/>
  <c r="V29" i="3" s="1"/>
  <c r="W45" i="3" a="1"/>
  <c r="W45" i="3" s="1"/>
  <c r="W28" i="3" a="1"/>
  <c r="W28" i="3" s="1"/>
  <c r="W22" i="3" a="1"/>
  <c r="W22" i="3" s="1"/>
  <c r="V45" i="3" a="1"/>
  <c r="V45" i="3" s="1"/>
  <c r="X45" i="3" s="1"/>
  <c r="V39" i="3" a="1"/>
  <c r="V39" i="3" s="1"/>
  <c r="X39" i="3" s="1"/>
  <c r="W33" i="3" a="1"/>
  <c r="W33" i="3" s="1"/>
  <c r="V28" i="3" a="1"/>
  <c r="V28" i="3" s="1"/>
  <c r="V22" i="3" a="1"/>
  <c r="V22" i="3" s="1"/>
  <c r="V44" i="3" a="1"/>
  <c r="V44" i="3" s="1"/>
  <c r="X44" i="3" s="1"/>
  <c r="W32" i="3" a="1"/>
  <c r="W32" i="3" s="1"/>
  <c r="W43" i="3" a="1"/>
  <c r="W43" i="3" s="1"/>
  <c r="V32" i="3" a="1"/>
  <c r="V32" i="3" s="1"/>
  <c r="X32" i="3" s="1"/>
  <c r="W20" i="3" a="1"/>
  <c r="W20" i="3" s="1"/>
  <c r="V37" i="3" a="1"/>
  <c r="V37" i="3" s="1"/>
  <c r="X37" i="3" s="1"/>
  <c r="V26" i="3" a="1"/>
  <c r="V26" i="3" s="1"/>
  <c r="W42" i="3" a="1"/>
  <c r="W42" i="3" s="1"/>
  <c r="W19" i="3" a="1"/>
  <c r="W19" i="3" s="1"/>
  <c r="V42" i="3" a="1"/>
  <c r="V42" i="3" s="1"/>
  <c r="X42" i="3" s="1"/>
  <c r="V25" i="3" a="1"/>
  <c r="V25" i="3" s="1"/>
  <c r="V19" i="3" a="1"/>
  <c r="V19" i="3" s="1"/>
  <c r="W35" i="3" a="1"/>
  <c r="W35" i="3" s="1"/>
  <c r="W24" i="3" a="1"/>
  <c r="W24" i="3" s="1"/>
  <c r="W40" i="3" a="1"/>
  <c r="W40" i="3" s="1"/>
  <c r="W23" i="3" a="1"/>
  <c r="W23" i="3" s="1"/>
  <c r="V23" i="3" a="1"/>
  <c r="V23" i="3" s="1"/>
  <c r="V34" i="3" a="1"/>
  <c r="V34" i="3" s="1"/>
  <c r="X34" i="3" s="1"/>
  <c r="W44" i="3" a="1"/>
  <c r="W44" i="3" s="1"/>
  <c r="W38" i="3" a="1"/>
  <c r="W38" i="3" s="1"/>
  <c r="V33" i="3" a="1"/>
  <c r="V33" i="3" s="1"/>
  <c r="X33" i="3" s="1"/>
  <c r="W27" i="3" a="1"/>
  <c r="W27" i="3" s="1"/>
  <c r="W21" i="3" a="1"/>
  <c r="W21" i="3" s="1"/>
  <c r="V38" i="3" a="1"/>
  <c r="V38" i="3" s="1"/>
  <c r="X38" i="3" s="1"/>
  <c r="V27" i="3" a="1"/>
  <c r="V27" i="3" s="1"/>
  <c r="V21" i="3" a="1"/>
  <c r="V21" i="3" s="1"/>
  <c r="W37" i="3" a="1"/>
  <c r="W37" i="3" s="1"/>
  <c r="W26" i="3" a="1"/>
  <c r="W26" i="3" s="1"/>
  <c r="V43" i="3" a="1"/>
  <c r="V43" i="3" s="1"/>
  <c r="X43" i="3" s="1"/>
  <c r="W31" i="3" a="1"/>
  <c r="W31" i="3" s="1"/>
  <c r="V20" i="3" a="1"/>
  <c r="V20" i="3" s="1"/>
  <c r="W36" i="3" a="1"/>
  <c r="W36" i="3" s="1"/>
  <c r="W25" i="3" a="1"/>
  <c r="W25" i="3" s="1"/>
  <c r="V36" i="3" a="1"/>
  <c r="V36" i="3" s="1"/>
  <c r="X36" i="3" s="1"/>
  <c r="V31" i="3" a="1"/>
  <c r="V31" i="3" s="1"/>
  <c r="X31" i="3" s="1"/>
  <c r="W41" i="3" a="1"/>
  <c r="W41" i="3" s="1"/>
  <c r="W30" i="3" a="1"/>
  <c r="W30" i="3" s="1"/>
  <c r="W18" i="3" a="1"/>
  <c r="W18" i="3" s="1"/>
  <c r="W34" i="3" a="1"/>
  <c r="W34" i="3" s="1"/>
  <c r="V40" i="3" a="1"/>
  <c r="V40" i="3" s="1"/>
  <c r="X40" i="3" s="1"/>
  <c r="W39" i="3" a="1"/>
  <c r="W39" i="3" s="1"/>
  <c r="O44" i="13"/>
  <c r="K23" i="13"/>
  <c r="A11" i="4" a="1"/>
  <c r="A11" i="4" s="1"/>
  <c r="D15" i="4" a="1"/>
  <c r="D15" i="4" s="1"/>
  <c r="P15" i="4" a="1"/>
  <c r="P15" i="4" s="1"/>
  <c r="G14" i="4" a="1"/>
  <c r="G14" i="4" s="1"/>
  <c r="G15" i="4" a="1"/>
  <c r="G15" i="4" s="1"/>
  <c r="J17" i="4" a="1"/>
  <c r="J17" i="4" s="1"/>
  <c r="E10" i="4" a="1"/>
  <c r="E10" i="4" s="1"/>
  <c r="L17" i="4" a="1"/>
  <c r="L17" i="4" s="1"/>
  <c r="L14" i="4" a="1"/>
  <c r="L14" i="4" s="1"/>
  <c r="D16" i="4" a="1"/>
  <c r="D16" i="4" s="1"/>
  <c r="G9" i="4" a="1"/>
  <c r="G9" i="4" s="1"/>
  <c r="L15" i="4" a="1"/>
  <c r="L15" i="4" s="1"/>
  <c r="P16" i="4" a="1"/>
  <c r="P16" i="4" s="1"/>
  <c r="P14" i="4" a="1"/>
  <c r="P14" i="4" s="1"/>
  <c r="J15" i="4" a="1"/>
  <c r="J15" i="4" s="1"/>
  <c r="N17" i="4" a="1"/>
  <c r="N17" i="4" s="1"/>
  <c r="D14" i="4" a="1"/>
  <c r="D14" i="4" s="1"/>
  <c r="G16" i="4" a="1"/>
  <c r="G16" i="4" s="1"/>
  <c r="N15" i="4" a="1"/>
  <c r="N15" i="4" s="1"/>
  <c r="L16" i="4" a="1"/>
  <c r="L16" i="4" s="1"/>
  <c r="P17" i="4" a="1"/>
  <c r="P17" i="4" s="1"/>
  <c r="N14" i="4" a="1"/>
  <c r="N14" i="4" s="1"/>
  <c r="J16" i="4" a="1"/>
  <c r="J16" i="4" s="1"/>
  <c r="C9" i="4" a="1"/>
  <c r="C9" i="4" s="1"/>
  <c r="G17" i="4" a="1"/>
  <c r="G17" i="4" s="1"/>
  <c r="N16" i="4" a="1"/>
  <c r="N16" i="4" s="1"/>
  <c r="O10" i="4" a="1"/>
  <c r="O10" i="4" s="1"/>
  <c r="J14" i="4" a="1"/>
  <c r="J14" i="4" s="1"/>
  <c r="D17" i="4" a="1"/>
  <c r="D17" i="4" s="1"/>
  <c r="N27" i="1" l="1" a="1"/>
  <c r="N27" i="1" s="1"/>
  <c r="G26" i="1" a="1"/>
  <c r="G26" i="1" s="1"/>
  <c r="F31" i="1" a="1"/>
  <c r="F31" i="1" s="1"/>
  <c r="O48" i="1" a="1"/>
  <c r="O48" i="1" s="1"/>
  <c r="L39" i="1" a="1"/>
  <c r="L39" i="1" s="1"/>
  <c r="O41" i="1" a="1"/>
  <c r="O41" i="1" s="1"/>
  <c r="O37" i="1" a="1"/>
  <c r="O37" i="1" s="1"/>
  <c r="K36" i="1" a="1"/>
  <c r="K36" i="1" s="1"/>
  <c r="K48" i="1" a="1"/>
  <c r="K48" i="1" s="1"/>
  <c r="K52" i="1" a="1"/>
  <c r="K52" i="1" s="1"/>
  <c r="N35" i="1" a="1"/>
  <c r="N35" i="1" s="1"/>
  <c r="M29" i="1" a="1"/>
  <c r="M29" i="1" s="1"/>
  <c r="C18" i="1" a="1"/>
  <c r="C18" i="1" s="1"/>
  <c r="L18" i="1" s="1" a="1"/>
  <c r="L18" i="1" s="1"/>
  <c r="F25" i="1" a="1"/>
  <c r="F25" i="1" s="1"/>
  <c r="L35" i="1" a="1"/>
  <c r="L35" i="1" s="1"/>
  <c r="M27" i="1" a="1"/>
  <c r="M27" i="1" s="1"/>
  <c r="M25" i="1" a="1"/>
  <c r="M25" i="1" s="1"/>
  <c r="X21" i="4"/>
  <c r="X22" i="4" s="1"/>
  <c r="X17" i="16"/>
  <c r="X18" i="16" s="1"/>
  <c r="X19" i="16" s="1"/>
  <c r="E50" i="1" a="1"/>
  <c r="E50" i="1" s="1"/>
  <c r="M33" i="1" a="1"/>
  <c r="M33" i="1" s="1"/>
  <c r="F43" i="1" a="1"/>
  <c r="F43" i="1" s="1"/>
  <c r="O52" i="1" a="1"/>
  <c r="O52" i="1" s="1"/>
  <c r="N32" i="1" a="1"/>
  <c r="N32" i="1" s="1"/>
  <c r="E42" i="1" a="1"/>
  <c r="E42" i="1" s="1"/>
  <c r="B41" i="1" a="1"/>
  <c r="B41" i="1" s="1"/>
  <c r="L24" i="1" a="1"/>
  <c r="L24" i="1" s="1"/>
  <c r="N36" i="1" a="1"/>
  <c r="N36" i="1" s="1"/>
  <c r="B52" i="1" a="1"/>
  <c r="B52" i="1" s="1"/>
  <c r="N40" i="1" a="1"/>
  <c r="N40" i="1" s="1"/>
  <c r="E28" i="1" a="1"/>
  <c r="E28" i="1" s="1"/>
  <c r="F37" i="1" a="1"/>
  <c r="F37" i="1" s="1"/>
  <c r="L48" i="1" a="1"/>
  <c r="L48" i="1" s="1"/>
  <c r="N44" i="1" a="1"/>
  <c r="N44" i="1" s="1"/>
  <c r="E40" i="1" a="1"/>
  <c r="E40" i="1" s="1"/>
  <c r="F49" i="1" a="1"/>
  <c r="F49" i="1" s="1"/>
  <c r="K28" i="1" a="1"/>
  <c r="K28" i="1" s="1"/>
  <c r="L38" i="1" a="1"/>
  <c r="L38" i="1" s="1"/>
  <c r="K45" i="1" a="1"/>
  <c r="K45" i="1" s="1"/>
  <c r="M32" i="1" a="1"/>
  <c r="M32" i="1" s="1"/>
  <c r="G41" i="1" a="1"/>
  <c r="G41" i="1" s="1"/>
  <c r="E52" i="1" a="1"/>
  <c r="E52" i="1" s="1"/>
  <c r="O29" i="1" a="1"/>
  <c r="O29" i="1" s="1"/>
  <c r="K40" i="1" a="1"/>
  <c r="K40" i="1" s="1"/>
  <c r="K43" i="1" a="1"/>
  <c r="K43" i="1" s="1"/>
  <c r="G50" i="1" a="1"/>
  <c r="G50" i="1" s="1"/>
  <c r="M36" i="1" a="1"/>
  <c r="M36" i="1" s="1"/>
  <c r="K24" i="1" a="1"/>
  <c r="K24" i="1" s="1"/>
  <c r="L44" i="1" a="1"/>
  <c r="L44" i="1" s="1"/>
  <c r="O33" i="1" a="1"/>
  <c r="O33" i="1" s="1"/>
  <c r="O35" i="1" a="1"/>
  <c r="O35" i="1" s="1"/>
  <c r="N47" i="1" a="1"/>
  <c r="N47" i="1" s="1"/>
  <c r="O39" i="1" a="1"/>
  <c r="O39" i="1" s="1"/>
  <c r="N39" i="1" a="1"/>
  <c r="N39" i="1" s="1"/>
  <c r="O38" i="1" a="1"/>
  <c r="O38" i="1" s="1"/>
  <c r="O23" i="1" a="1"/>
  <c r="O23" i="1" s="1"/>
  <c r="N29" i="1" a="1"/>
  <c r="N29" i="1" s="1"/>
  <c r="N23" i="1" a="1"/>
  <c r="N23" i="1" s="1"/>
  <c r="N41" i="1" a="1"/>
  <c r="N41" i="1" s="1"/>
  <c r="O50" i="1" a="1"/>
  <c r="O50" i="1" s="1"/>
  <c r="O30" i="1" a="1"/>
  <c r="O30" i="1" s="1"/>
  <c r="N31" i="1" a="1"/>
  <c r="N31" i="1" s="1"/>
  <c r="N49" i="1" a="1"/>
  <c r="N49" i="1" s="1"/>
  <c r="O47" i="1" a="1"/>
  <c r="O47" i="1" s="1"/>
  <c r="O51" i="1" a="1"/>
  <c r="O51" i="1" s="1"/>
  <c r="N45" i="1" a="1"/>
  <c r="N45" i="1" s="1"/>
  <c r="O25" i="1" a="1"/>
  <c r="O25" i="1" s="1"/>
  <c r="O44" i="1" a="1"/>
  <c r="O44" i="1" s="1"/>
  <c r="N28" i="1" a="1"/>
  <c r="N28" i="1" s="1"/>
  <c r="O40" i="1" a="1"/>
  <c r="O40" i="1" s="1"/>
  <c r="N24" i="1" a="1"/>
  <c r="N24" i="1" s="1"/>
  <c r="O36" i="1" a="1"/>
  <c r="O36" i="1" s="1"/>
  <c r="N37" i="1" a="1"/>
  <c r="N37" i="1" s="1"/>
  <c r="O32" i="1" a="1"/>
  <c r="O32" i="1" s="1"/>
  <c r="N25" i="1" a="1"/>
  <c r="N25" i="1" s="1"/>
  <c r="N26" i="1" a="1"/>
  <c r="N26" i="1" s="1"/>
  <c r="O45" i="1" a="1"/>
  <c r="O45" i="1" s="1"/>
  <c r="N50" i="1" a="1"/>
  <c r="N50" i="1" s="1"/>
  <c r="O27" i="1" a="1"/>
  <c r="O27" i="1" s="1"/>
  <c r="N46" i="1" a="1"/>
  <c r="N46" i="1" s="1"/>
  <c r="O24" i="1" a="1"/>
  <c r="O24" i="1" s="1"/>
  <c r="N51" i="1" a="1"/>
  <c r="N51" i="1" s="1"/>
  <c r="O46" i="1" a="1"/>
  <c r="O46" i="1" s="1"/>
  <c r="N42" i="1" a="1"/>
  <c r="N42" i="1" s="1"/>
  <c r="O31" i="1" a="1"/>
  <c r="O31" i="1" s="1"/>
  <c r="N38" i="1" a="1"/>
  <c r="N38" i="1" s="1"/>
  <c r="O28" i="1" a="1"/>
  <c r="O28" i="1" s="1"/>
  <c r="N30" i="1" a="1"/>
  <c r="N30" i="1" s="1"/>
  <c r="N52" i="1" a="1"/>
  <c r="N52" i="1" s="1"/>
  <c r="N48" i="1" a="1"/>
  <c r="N48" i="1" s="1"/>
  <c r="O42" i="1" a="1"/>
  <c r="O42" i="1" s="1"/>
  <c r="N34" i="1" a="1"/>
  <c r="N34" i="1" s="1"/>
  <c r="O49" i="1" a="1"/>
  <c r="O49" i="1" s="1"/>
  <c r="O26" i="1" a="1"/>
  <c r="O26" i="1" s="1"/>
  <c r="O34" i="1" a="1"/>
  <c r="O34" i="1" s="1"/>
  <c r="E48" i="1" a="1"/>
  <c r="E48" i="1" s="1"/>
  <c r="F45" i="1" a="1"/>
  <c r="F45" i="1" s="1"/>
  <c r="L50" i="1" a="1"/>
  <c r="L50" i="1" s="1"/>
  <c r="L49" i="1" a="1"/>
  <c r="L49" i="1" s="1"/>
  <c r="G23" i="1" a="1"/>
  <c r="G23" i="1" s="1"/>
  <c r="K26" i="1" a="1"/>
  <c r="K26" i="1" s="1"/>
  <c r="B34" i="1" a="1"/>
  <c r="B34" i="1" s="1"/>
  <c r="M39" i="1" a="1"/>
  <c r="M39" i="1" s="1"/>
  <c r="K30" i="1" a="1"/>
  <c r="K30" i="1" s="1"/>
  <c r="K46" i="1" a="1"/>
  <c r="K46" i="1" s="1"/>
  <c r="L25" i="1" a="1"/>
  <c r="L25" i="1" s="1"/>
  <c r="F40" i="1" a="1"/>
  <c r="F40" i="1" s="1"/>
  <c r="L45" i="1" a="1"/>
  <c r="L45" i="1" s="1"/>
  <c r="F36" i="1" a="1"/>
  <c r="F36" i="1" s="1"/>
  <c r="E41" i="1" a="1"/>
  <c r="E41" i="1" s="1"/>
  <c r="B43" i="1" a="1"/>
  <c r="B43" i="1" s="1"/>
  <c r="M28" i="1" a="1"/>
  <c r="M28" i="1" s="1"/>
  <c r="G27" i="1" a="1"/>
  <c r="G27" i="1" s="1"/>
  <c r="F32" i="1" a="1"/>
  <c r="F32" i="1" s="1"/>
  <c r="B38" i="1" a="1"/>
  <c r="B38" i="1" s="1"/>
  <c r="L23" i="1" a="1"/>
  <c r="L23" i="1" s="1"/>
  <c r="E46" i="1" a="1"/>
  <c r="E46" i="1" s="1"/>
  <c r="K50" i="1" a="1"/>
  <c r="K50" i="1" s="1"/>
  <c r="G51" i="1" a="1"/>
  <c r="G51" i="1" s="1"/>
  <c r="K23" i="1" a="1"/>
  <c r="K23" i="1" s="1"/>
  <c r="L26" i="1" a="1"/>
  <c r="L26" i="1" s="1"/>
  <c r="K31" i="1" a="1"/>
  <c r="K31" i="1" s="1"/>
  <c r="F41" i="1" a="1"/>
  <c r="F41" i="1" s="1"/>
  <c r="F23" i="1" a="1"/>
  <c r="F23" i="1" s="1"/>
  <c r="L41" i="1" a="1"/>
  <c r="L41" i="1" s="1"/>
  <c r="M51" i="1" a="1"/>
  <c r="M51" i="1" s="1"/>
  <c r="L51" i="1" a="1"/>
  <c r="L51" i="1" s="1"/>
  <c r="L27" i="1" a="1"/>
  <c r="L27" i="1" s="1"/>
  <c r="K32" i="1" a="1"/>
  <c r="K32" i="1" s="1"/>
  <c r="G37" i="1" a="1"/>
  <c r="G37" i="1" s="1"/>
  <c r="F42" i="1" a="1"/>
  <c r="F42" i="1" s="1"/>
  <c r="E47" i="1" a="1"/>
  <c r="E47" i="1" s="1"/>
  <c r="B30" i="1" a="1"/>
  <c r="B30" i="1" s="1"/>
  <c r="M31" i="1" a="1"/>
  <c r="M31" i="1" s="1"/>
  <c r="G36" i="1" a="1"/>
  <c r="G36" i="1" s="1"/>
  <c r="B39" i="1" a="1"/>
  <c r="B39" i="1" s="1"/>
  <c r="G35" i="1" a="1"/>
  <c r="G35" i="1" s="1"/>
  <c r="E45" i="1" a="1"/>
  <c r="E45" i="1" s="1"/>
  <c r="G31" i="1" a="1"/>
  <c r="G31" i="1" s="1"/>
  <c r="E37" i="1" a="1"/>
  <c r="E37" i="1" s="1"/>
  <c r="G38" i="1" a="1"/>
  <c r="G38" i="1" s="1"/>
  <c r="E29" i="1" a="1"/>
  <c r="E29" i="1" s="1"/>
  <c r="B46" i="1" a="1"/>
  <c r="B46" i="1" s="1"/>
  <c r="K29" i="1" a="1"/>
  <c r="K29" i="1" s="1"/>
  <c r="M50" i="1" a="1"/>
  <c r="M50" i="1" s="1"/>
  <c r="G45" i="1" a="1"/>
  <c r="G45" i="1" s="1"/>
  <c r="B33" i="1" a="1"/>
  <c r="B33" i="1" s="1"/>
  <c r="E30" i="1" a="1"/>
  <c r="E30" i="1" s="1"/>
  <c r="L32" i="1" a="1"/>
  <c r="L32" i="1" s="1"/>
  <c r="B48" i="1" a="1"/>
  <c r="B48" i="1" s="1"/>
  <c r="G29" i="1" a="1"/>
  <c r="G29" i="1" s="1"/>
  <c r="E38" i="1" a="1"/>
  <c r="E38" i="1" s="1"/>
  <c r="L40" i="1" a="1"/>
  <c r="L40" i="1" s="1"/>
  <c r="K33" i="1" a="1"/>
  <c r="K33" i="1" s="1"/>
  <c r="B26" i="1" a="1"/>
  <c r="B26" i="1" s="1"/>
  <c r="F24" i="1" a="1"/>
  <c r="F24" i="1" s="1"/>
  <c r="E33" i="1" a="1"/>
  <c r="E33" i="1" s="1"/>
  <c r="G46" i="1" a="1"/>
  <c r="G46" i="1" s="1"/>
  <c r="M46" i="1" a="1"/>
  <c r="M46" i="1" s="1"/>
  <c r="G33" i="1" a="1"/>
  <c r="G33" i="1" s="1"/>
  <c r="B29" i="1" a="1"/>
  <c r="B29" i="1" s="1"/>
  <c r="L46" i="1" a="1"/>
  <c r="L46" i="1" s="1"/>
  <c r="K49" i="1" a="1"/>
  <c r="K49" i="1" s="1"/>
  <c r="B44" i="1" a="1"/>
  <c r="B44" i="1" s="1"/>
  <c r="F46" i="1" a="1"/>
  <c r="F46" i="1" s="1"/>
  <c r="B42" i="1" a="1"/>
  <c r="B42" i="1" s="1"/>
  <c r="G34" i="1" a="1"/>
  <c r="G34" i="1" s="1"/>
  <c r="M42" i="1" a="1"/>
  <c r="M42" i="1" s="1"/>
  <c r="F50" i="1" a="1"/>
  <c r="F50" i="1" s="1"/>
  <c r="B25" i="1" a="1"/>
  <c r="B25" i="1" s="1"/>
  <c r="L34" i="1" a="1"/>
  <c r="L34" i="1" s="1"/>
  <c r="K37" i="1" a="1"/>
  <c r="K37" i="1" s="1"/>
  <c r="B40" i="1" a="1"/>
  <c r="B40" i="1" s="1"/>
  <c r="L42" i="1" a="1"/>
  <c r="L42" i="1" s="1"/>
  <c r="K25" i="1" a="1"/>
  <c r="K25" i="1" s="1"/>
  <c r="M47" i="1" a="1"/>
  <c r="M47" i="1" s="1"/>
  <c r="G30" i="1" a="1"/>
  <c r="G30" i="1" s="1"/>
  <c r="E27" i="1" a="1"/>
  <c r="E27" i="1" s="1"/>
  <c r="K35" i="1" a="1"/>
  <c r="K35" i="1" s="1"/>
  <c r="M48" i="1" a="1"/>
  <c r="M48" i="1" s="1"/>
  <c r="M44" i="1" a="1"/>
  <c r="M44" i="1" s="1"/>
  <c r="G48" i="1" a="1"/>
  <c r="G48" i="1" s="1"/>
  <c r="F35" i="1" a="1"/>
  <c r="F35" i="1" s="1"/>
  <c r="G40" i="1" a="1"/>
  <c r="G40" i="1" s="1"/>
  <c r="B35" i="1" a="1"/>
  <c r="B35" i="1" s="1"/>
  <c r="E26" i="1" a="1"/>
  <c r="E26" i="1" s="1"/>
  <c r="B36" i="1" a="1"/>
  <c r="B36" i="1" s="1"/>
  <c r="L30" i="1" a="1"/>
  <c r="L30" i="1" s="1"/>
  <c r="B28" i="1" a="1"/>
  <c r="B28" i="1" s="1"/>
  <c r="L28" i="1" a="1"/>
  <c r="L28" i="1" s="1"/>
  <c r="B50" i="1" a="1"/>
  <c r="B50" i="1" s="1"/>
  <c r="F48" i="1" a="1"/>
  <c r="F48" i="1" s="1"/>
  <c r="B27" i="1" a="1"/>
  <c r="B27" i="1" s="1"/>
  <c r="F28" i="1" a="1"/>
  <c r="F28" i="1" s="1"/>
  <c r="F34" i="1" a="1"/>
  <c r="F34" i="1" s="1"/>
  <c r="E51" i="1" a="1"/>
  <c r="E51" i="1" s="1"/>
  <c r="E31" i="1" a="1"/>
  <c r="E31" i="1" s="1"/>
  <c r="B47" i="1" a="1"/>
  <c r="B47" i="1" s="1"/>
  <c r="K34" i="1" a="1"/>
  <c r="K34" i="1" s="1"/>
  <c r="E32" i="1" a="1"/>
  <c r="E32" i="1" s="1"/>
  <c r="M37" i="1" a="1"/>
  <c r="M37" i="1" s="1"/>
  <c r="E36" i="1" a="1"/>
  <c r="E36" i="1" s="1"/>
  <c r="L52" i="1" a="1"/>
  <c r="L52" i="1" s="1"/>
  <c r="E25" i="1" a="1"/>
  <c r="E25" i="1" s="1"/>
  <c r="G43" i="1" a="1"/>
  <c r="G43" i="1" s="1"/>
  <c r="B51" i="1" a="1"/>
  <c r="B51" i="1" s="1"/>
  <c r="F52" i="1" a="1"/>
  <c r="F52" i="1" s="1"/>
  <c r="E35" i="1" a="1"/>
  <c r="E35" i="1" s="1"/>
  <c r="F51" i="1" a="1"/>
  <c r="F51" i="1" s="1"/>
  <c r="M38" i="1" a="1"/>
  <c r="M38" i="1" s="1"/>
  <c r="F38" i="1" a="1"/>
  <c r="F38" i="1" s="1"/>
  <c r="K51" i="1" a="1"/>
  <c r="K51" i="1" s="1"/>
  <c r="M45" i="1" a="1"/>
  <c r="M45" i="1" s="1"/>
  <c r="G49" i="1" a="1"/>
  <c r="G49" i="1" s="1"/>
  <c r="M23" i="1" a="1"/>
  <c r="M23" i="1" s="1"/>
  <c r="E49" i="1" a="1"/>
  <c r="E49" i="1" s="1"/>
  <c r="K38" i="1" a="1"/>
  <c r="K38" i="1" s="1"/>
  <c r="E34" i="1" a="1"/>
  <c r="E34" i="1" s="1"/>
  <c r="G47" i="1" a="1"/>
  <c r="G47" i="1" s="1"/>
  <c r="F30" i="1" a="1"/>
  <c r="F30" i="1" s="1"/>
  <c r="F39" i="1" a="1"/>
  <c r="F39" i="1" s="1"/>
  <c r="M34" i="1" a="1"/>
  <c r="M34" i="1" s="1"/>
  <c r="F26" i="1" a="1"/>
  <c r="F26" i="1" s="1"/>
  <c r="K39" i="1" a="1"/>
  <c r="K39" i="1" s="1"/>
  <c r="M49" i="1" a="1"/>
  <c r="M49" i="1" s="1"/>
  <c r="G42" i="1" a="1"/>
  <c r="G42" i="1" s="1"/>
  <c r="B32" i="1" a="1"/>
  <c r="B32" i="1" s="1"/>
  <c r="E39" i="1" a="1"/>
  <c r="E39" i="1" s="1"/>
  <c r="K47" i="1" a="1"/>
  <c r="K47" i="1" s="1"/>
  <c r="M52" i="1" a="1"/>
  <c r="M52" i="1" s="1"/>
  <c r="K27" i="1" a="1"/>
  <c r="K27" i="1" s="1"/>
  <c r="G39" i="1" a="1"/>
  <c r="G39" i="1" s="1"/>
  <c r="G24" i="1" a="1"/>
  <c r="G24" i="1" s="1"/>
  <c r="L37" i="1" a="1"/>
  <c r="L37" i="1" s="1"/>
  <c r="E44" i="1" a="1"/>
  <c r="E44" i="1" s="1"/>
  <c r="M26" i="1" a="1"/>
  <c r="M26" i="1" s="1"/>
  <c r="G44" i="1" a="1"/>
  <c r="G44" i="1" s="1"/>
  <c r="M41" i="1" a="1"/>
  <c r="M41" i="1" s="1"/>
  <c r="B24" i="1" a="1"/>
  <c r="B24" i="1" s="1"/>
  <c r="L43" i="1" a="1"/>
  <c r="L43" i="1" s="1"/>
  <c r="K44" i="1" a="1"/>
  <c r="K44" i="1" s="1"/>
  <c r="G32" i="1" a="1"/>
  <c r="G32" i="1" s="1"/>
  <c r="F44" i="1" a="1"/>
  <c r="F44" i="1" s="1"/>
  <c r="L33" i="1" a="1"/>
  <c r="L33" i="1" s="1"/>
  <c r="F29" i="1" a="1"/>
  <c r="F29" i="1" s="1"/>
  <c r="K42" i="1" a="1"/>
  <c r="K42" i="1" s="1"/>
  <c r="G25" i="1" a="1"/>
  <c r="G25" i="1" s="1"/>
  <c r="F27" i="1" a="1"/>
  <c r="F27" i="1" s="1"/>
  <c r="M30" i="1" a="1"/>
  <c r="M30" i="1" s="1"/>
  <c r="E43" i="1" a="1"/>
  <c r="E43" i="1" s="1"/>
  <c r="G52" i="1" a="1"/>
  <c r="G52" i="1" s="1"/>
  <c r="B23" i="1" a="1"/>
  <c r="B23" i="1" s="1"/>
  <c r="L31" i="1" a="1"/>
  <c r="L31" i="1" s="1"/>
  <c r="F47" i="1" a="1"/>
  <c r="F47" i="1" s="1"/>
  <c r="M40" i="1" a="1"/>
  <c r="M40" i="1" s="1"/>
  <c r="L47" i="1" a="1"/>
  <c r="L47" i="1" s="1"/>
  <c r="E23" i="1" a="1"/>
  <c r="E23" i="1" s="1"/>
  <c r="N43" i="1" a="1"/>
  <c r="N43" i="1" s="1"/>
  <c r="M43" i="1" a="1"/>
  <c r="M43" i="1" s="1"/>
  <c r="E24" i="1" a="1"/>
  <c r="E24" i="1" s="1"/>
  <c r="G28" i="1" a="1"/>
  <c r="G28" i="1" s="1"/>
  <c r="B37" i="1" a="1"/>
  <c r="B37" i="1" s="1"/>
  <c r="K41" i="1" a="1"/>
  <c r="K41" i="1" s="1"/>
  <c r="B31" i="1" a="1"/>
  <c r="B31" i="1" s="1"/>
  <c r="N33" i="1" a="1"/>
  <c r="N33" i="1" s="1"/>
  <c r="O43" i="1" a="1"/>
  <c r="O43" i="1" s="1"/>
  <c r="M24" i="1" a="1"/>
  <c r="M24" i="1" s="1"/>
  <c r="F33" i="1" a="1"/>
  <c r="F33" i="1" s="1"/>
  <c r="B45" i="1" a="1"/>
  <c r="B45" i="1" s="1"/>
  <c r="L36" i="1" a="1"/>
  <c r="L36" i="1" s="1"/>
  <c r="M35" i="1" a="1"/>
  <c r="M35" i="1" s="1"/>
  <c r="L29" i="1" a="1"/>
  <c r="L29" i="1" s="1"/>
  <c r="B49" i="1" a="1"/>
  <c r="B49" i="1" s="1"/>
  <c r="C17" i="1" a="1"/>
  <c r="C17" i="1" s="1"/>
  <c r="C16" i="1" a="1"/>
  <c r="C16" i="1" s="1"/>
  <c r="C19" i="1" a="1"/>
  <c r="C19" i="1" s="1"/>
  <c r="C15" i="1" a="1"/>
  <c r="C15" i="1" s="1"/>
  <c r="C14" i="1" a="1"/>
  <c r="C14" i="1" s="1"/>
  <c r="C20" i="1" a="1"/>
  <c r="C20" i="1" s="1"/>
  <c r="N18" i="1" l="1" a="1"/>
  <c r="N18" i="1" s="1"/>
  <c r="F18" i="1" a="1"/>
  <c r="F18" i="1" s="1"/>
  <c r="J18" i="1" a="1"/>
  <c r="J18" i="1" s="1"/>
  <c r="H18" i="1" a="1"/>
  <c r="H18" i="1" s="1"/>
  <c r="P18" i="1" a="1"/>
  <c r="P18" i="1" s="1"/>
  <c r="F15" i="1" a="1"/>
  <c r="F15" i="1" s="1"/>
  <c r="L15" i="1" a="1"/>
  <c r="L15" i="1" s="1"/>
  <c r="H15" i="1" a="1"/>
  <c r="H15" i="1" s="1"/>
  <c r="N15" i="1" a="1"/>
  <c r="N15" i="1" s="1"/>
  <c r="J15" i="1" a="1"/>
  <c r="J15" i="1" s="1"/>
  <c r="P15" i="1" a="1"/>
  <c r="P15" i="1" s="1"/>
  <c r="J19" i="1" a="1"/>
  <c r="J19" i="1" s="1"/>
  <c r="P19" i="1" a="1"/>
  <c r="P19" i="1" s="1"/>
  <c r="L19" i="1" a="1"/>
  <c r="L19" i="1" s="1"/>
  <c r="F19" i="1" a="1"/>
  <c r="F19" i="1" s="1"/>
  <c r="N19" i="1" a="1"/>
  <c r="N19" i="1" s="1"/>
  <c r="H19" i="1" a="1"/>
  <c r="H19" i="1" s="1"/>
  <c r="N16" i="1" a="1"/>
  <c r="N16" i="1" s="1"/>
  <c r="L16" i="1" a="1"/>
  <c r="L16" i="1" s="1"/>
  <c r="H16" i="1" a="1"/>
  <c r="H16" i="1" s="1"/>
  <c r="F16" i="1" a="1"/>
  <c r="F16" i="1" s="1"/>
  <c r="J16" i="1" a="1"/>
  <c r="J16" i="1" s="1"/>
  <c r="P16" i="1" a="1"/>
  <c r="P16" i="1" s="1"/>
  <c r="N17" i="1" a="1"/>
  <c r="N17" i="1" s="1"/>
  <c r="L17" i="1" a="1"/>
  <c r="L17" i="1" s="1"/>
  <c r="J17" i="1" a="1"/>
  <c r="J17" i="1" s="1"/>
  <c r="H17" i="1" a="1"/>
  <c r="H17" i="1" s="1"/>
  <c r="P17" i="1" a="1"/>
  <c r="P17" i="1" s="1"/>
  <c r="F17" i="1" a="1"/>
  <c r="F17" i="1" s="1"/>
  <c r="P53" i="1"/>
  <c r="M53" i="1"/>
  <c r="N20" i="1" a="1"/>
  <c r="N20" i="1" s="1"/>
  <c r="P20" i="1" a="1"/>
  <c r="P20" i="1" s="1"/>
  <c r="H20" i="1" a="1"/>
  <c r="H20" i="1" s="1"/>
  <c r="F20" i="1" a="1"/>
  <c r="F20" i="1" s="1"/>
  <c r="J20" i="1" a="1"/>
  <c r="J20" i="1" s="1"/>
  <c r="L20" i="1" a="1"/>
  <c r="L20" i="1" s="1"/>
  <c r="H14" i="1" a="1"/>
  <c r="H14" i="1" s="1"/>
  <c r="J14" i="1" a="1"/>
  <c r="J14" i="1" s="1"/>
  <c r="N14" i="1" a="1"/>
  <c r="N14" i="1" s="1"/>
  <c r="F14" i="1" a="1"/>
  <c r="F14" i="1" s="1"/>
  <c r="L14" i="1" a="1"/>
  <c r="L14" i="1" s="1"/>
  <c r="P14" i="1" a="1"/>
  <c r="P14" i="1" s="1"/>
  <c r="X20" i="16"/>
  <c r="X23" i="4"/>
  <c r="X21" i="16" l="1"/>
  <c r="X24" i="4"/>
  <c r="X22" i="16" l="1"/>
  <c r="X25" i="4"/>
  <c r="X26" i="4" s="1"/>
  <c r="X27" i="4" s="1"/>
  <c r="X23" i="16" l="1"/>
  <c r="X28" i="4"/>
  <c r="X25" i="16" l="1"/>
  <c r="A26" i="16" s="1"/>
  <c r="Y26" i="16" s="1"/>
  <c r="X29" i="4"/>
  <c r="A22" i="16" l="1"/>
  <c r="Y22" i="16" s="1"/>
  <c r="A28" i="16"/>
  <c r="Y28" i="16" s="1"/>
  <c r="E26" i="16" a="1"/>
  <c r="E26" i="16" s="1"/>
  <c r="O26" i="16" a="1"/>
  <c r="O26" i="16" s="1"/>
  <c r="K26" i="16" a="1"/>
  <c r="K26" i="16" s="1"/>
  <c r="L26" i="16" a="1"/>
  <c r="L26" i="16" s="1"/>
  <c r="G26" i="16" a="1"/>
  <c r="G26" i="16" s="1"/>
  <c r="J25" i="16"/>
  <c r="I25" i="16"/>
  <c r="H25" i="16"/>
  <c r="B26" i="16" a="1"/>
  <c r="B26" i="16" s="1"/>
  <c r="F26" i="16" a="1"/>
  <c r="F26" i="16" s="1"/>
  <c r="A27" i="16"/>
  <c r="Y27" i="16" s="1"/>
  <c r="A20" i="16"/>
  <c r="Y20" i="16" s="1"/>
  <c r="A16" i="16"/>
  <c r="Y16" i="16" s="1"/>
  <c r="A23" i="16"/>
  <c r="Y23" i="16" s="1"/>
  <c r="A25" i="16"/>
  <c r="Y25" i="16" s="1"/>
  <c r="A24" i="16"/>
  <c r="Y24" i="16" s="1"/>
  <c r="A17" i="16"/>
  <c r="Y17" i="16" s="1"/>
  <c r="A19" i="16"/>
  <c r="Y19" i="16" s="1"/>
  <c r="A21" i="16"/>
  <c r="Y21" i="16" s="1"/>
  <c r="A18" i="16"/>
  <c r="Y18" i="16" s="1"/>
  <c r="A29" i="16"/>
  <c r="Y29" i="16" s="1"/>
  <c r="X30" i="4"/>
  <c r="K28" i="16" l="1" a="1"/>
  <c r="K28" i="16" s="1"/>
  <c r="O28" i="16" a="1"/>
  <c r="O28" i="16" s="1"/>
  <c r="E28" i="16" a="1"/>
  <c r="E28" i="16" s="1"/>
  <c r="J27" i="16"/>
  <c r="F28" i="16" a="1"/>
  <c r="F28" i="16" s="1"/>
  <c r="G28" i="16" a="1"/>
  <c r="G28" i="16" s="1"/>
  <c r="L28" i="16" a="1"/>
  <c r="L28" i="16" s="1"/>
  <c r="I27" i="16"/>
  <c r="B28" i="16" a="1"/>
  <c r="B28" i="16" s="1"/>
  <c r="H27" i="16"/>
  <c r="I21" i="16"/>
  <c r="J21" i="16"/>
  <c r="L22" i="16" a="1"/>
  <c r="L22" i="16" s="1"/>
  <c r="K22" i="16" a="1"/>
  <c r="K22" i="16" s="1"/>
  <c r="F22" i="16" a="1"/>
  <c r="F22" i="16" s="1"/>
  <c r="B22" i="16" a="1"/>
  <c r="B22" i="16" s="1"/>
  <c r="G22" i="16" a="1"/>
  <c r="G22" i="16" s="1"/>
  <c r="O22" i="16" a="1"/>
  <c r="O22" i="16" s="1"/>
  <c r="E22" i="16" a="1"/>
  <c r="E22" i="16" s="1"/>
  <c r="H21" i="16"/>
  <c r="F24" i="16" a="1"/>
  <c r="F24" i="16" s="1"/>
  <c r="L24" i="16" a="1"/>
  <c r="L24" i="16" s="1"/>
  <c r="G24" i="16" a="1"/>
  <c r="G24" i="16" s="1"/>
  <c r="J23" i="16"/>
  <c r="E24" i="16" a="1"/>
  <c r="E24" i="16" s="1"/>
  <c r="I23" i="16"/>
  <c r="O24" i="16" a="1"/>
  <c r="O24" i="16" s="1"/>
  <c r="H23" i="16"/>
  <c r="B24" i="16" a="1"/>
  <c r="B24" i="16" s="1"/>
  <c r="K24" i="16" a="1"/>
  <c r="K24" i="16" s="1"/>
  <c r="B16" i="16" a="1"/>
  <c r="B16" i="16" s="1"/>
  <c r="O16" i="16" a="1"/>
  <c r="O16" i="16" s="1"/>
  <c r="L16" i="16" a="1"/>
  <c r="L16" i="16" s="1"/>
  <c r="K16" i="16" a="1"/>
  <c r="K16" i="16" s="1"/>
  <c r="G16" i="16" a="1"/>
  <c r="G16" i="16" s="1"/>
  <c r="F16" i="16" a="1"/>
  <c r="F16" i="16" s="1"/>
  <c r="E16" i="16" a="1"/>
  <c r="E16" i="16" s="1"/>
  <c r="L20" i="16" a="1"/>
  <c r="L20" i="16" s="1"/>
  <c r="F20" i="16" a="1"/>
  <c r="F20" i="16" s="1"/>
  <c r="B20" i="16" a="1"/>
  <c r="B20" i="16" s="1"/>
  <c r="G20" i="16" a="1"/>
  <c r="G20" i="16" s="1"/>
  <c r="J19" i="16"/>
  <c r="I19" i="16"/>
  <c r="E20" i="16" a="1"/>
  <c r="E20" i="16" s="1"/>
  <c r="H19" i="16"/>
  <c r="O20" i="16" a="1"/>
  <c r="O20" i="16" s="1"/>
  <c r="K20" i="16" a="1"/>
  <c r="K20" i="16" s="1"/>
  <c r="L27" i="16" a="1"/>
  <c r="L27" i="16" s="1"/>
  <c r="E27" i="16" a="1"/>
  <c r="E27" i="16" s="1"/>
  <c r="G27" i="16" a="1"/>
  <c r="G27" i="16" s="1"/>
  <c r="O27" i="16" a="1"/>
  <c r="O27" i="16" s="1"/>
  <c r="J26" i="16"/>
  <c r="K27" i="16" a="1"/>
  <c r="K27" i="16" s="1"/>
  <c r="I26" i="16"/>
  <c r="F27" i="16" a="1"/>
  <c r="F27" i="16" s="1"/>
  <c r="H26" i="16"/>
  <c r="B27" i="16" a="1"/>
  <c r="B27" i="16" s="1"/>
  <c r="O29" i="16" a="1"/>
  <c r="O29" i="16" s="1"/>
  <c r="K29" i="16" a="1"/>
  <c r="K29" i="16" s="1"/>
  <c r="B29" i="16" a="1"/>
  <c r="B29" i="16" s="1"/>
  <c r="G29" i="16" a="1"/>
  <c r="G29" i="16" s="1"/>
  <c r="L29" i="16" a="1"/>
  <c r="L29" i="16" s="1"/>
  <c r="J28" i="16"/>
  <c r="I28" i="16"/>
  <c r="H28" i="16"/>
  <c r="F29" i="16" a="1"/>
  <c r="F29" i="16" s="1"/>
  <c r="E29" i="16" a="1"/>
  <c r="E29" i="16" s="1"/>
  <c r="O18" i="16" a="1"/>
  <c r="O18" i="16" s="1"/>
  <c r="K18" i="16" a="1"/>
  <c r="K18" i="16" s="1"/>
  <c r="G18" i="16" a="1"/>
  <c r="G18" i="16" s="1"/>
  <c r="J17" i="16"/>
  <c r="I17" i="16"/>
  <c r="H17" i="16"/>
  <c r="L18" i="16" a="1"/>
  <c r="L18" i="16" s="1"/>
  <c r="F18" i="16" a="1"/>
  <c r="F18" i="16" s="1"/>
  <c r="E18" i="16" a="1"/>
  <c r="E18" i="16" s="1"/>
  <c r="B18" i="16" a="1"/>
  <c r="B18" i="16" s="1"/>
  <c r="G21" i="16" a="1"/>
  <c r="G21" i="16" s="1"/>
  <c r="B21" i="16" a="1"/>
  <c r="B21" i="16" s="1"/>
  <c r="J20" i="16"/>
  <c r="I20" i="16"/>
  <c r="F21" i="16" a="1"/>
  <c r="F21" i="16" s="1"/>
  <c r="H20" i="16"/>
  <c r="E21" i="16" a="1"/>
  <c r="E21" i="16" s="1"/>
  <c r="L21" i="16" a="1"/>
  <c r="L21" i="16" s="1"/>
  <c r="O21" i="16" a="1"/>
  <c r="O21" i="16" s="1"/>
  <c r="K21" i="16" a="1"/>
  <c r="K21" i="16" s="1"/>
  <c r="I24" i="16"/>
  <c r="F25" i="16" a="1"/>
  <c r="F25" i="16" s="1"/>
  <c r="H24" i="16"/>
  <c r="E25" i="16" a="1"/>
  <c r="E25" i="16" s="1"/>
  <c r="B25" i="16" a="1"/>
  <c r="B25" i="16" s="1"/>
  <c r="O25" i="16" a="1"/>
  <c r="O25" i="16" s="1"/>
  <c r="K25" i="16" a="1"/>
  <c r="K25" i="16" s="1"/>
  <c r="L25" i="16" a="1"/>
  <c r="L25" i="16" s="1"/>
  <c r="G25" i="16" a="1"/>
  <c r="G25" i="16" s="1"/>
  <c r="J24" i="16"/>
  <c r="L23" i="16" a="1"/>
  <c r="L23" i="16" s="1"/>
  <c r="F23" i="16" a="1"/>
  <c r="F23" i="16" s="1"/>
  <c r="E23" i="16" a="1"/>
  <c r="E23" i="16" s="1"/>
  <c r="G23" i="16" a="1"/>
  <c r="G23" i="16" s="1"/>
  <c r="O23" i="16" a="1"/>
  <c r="O23" i="16" s="1"/>
  <c r="J22" i="16"/>
  <c r="K23" i="16" a="1"/>
  <c r="K23" i="16" s="1"/>
  <c r="I22" i="16"/>
  <c r="B23" i="16" a="1"/>
  <c r="B23" i="16" s="1"/>
  <c r="H22" i="16"/>
  <c r="K19" i="16" a="1"/>
  <c r="K19" i="16" s="1"/>
  <c r="I18" i="16"/>
  <c r="H18" i="16"/>
  <c r="L19" i="16" a="1"/>
  <c r="L19" i="16" s="1"/>
  <c r="F19" i="16" a="1"/>
  <c r="F19" i="16" s="1"/>
  <c r="B19" i="16" a="1"/>
  <c r="B19" i="16" s="1"/>
  <c r="E19" i="16" a="1"/>
  <c r="E19" i="16" s="1"/>
  <c r="G19" i="16" a="1"/>
  <c r="G19" i="16" s="1"/>
  <c r="O19" i="16" a="1"/>
  <c r="O19" i="16" s="1"/>
  <c r="J18" i="16"/>
  <c r="L17" i="16" a="1"/>
  <c r="L17" i="16" s="1"/>
  <c r="O17" i="16" a="1"/>
  <c r="O17" i="16" s="1"/>
  <c r="K17" i="16" a="1"/>
  <c r="K17" i="16" s="1"/>
  <c r="B17" i="16" a="1"/>
  <c r="B17" i="16" s="1"/>
  <c r="G17" i="16" a="1"/>
  <c r="G17" i="16" s="1"/>
  <c r="F17" i="16" a="1"/>
  <c r="F17" i="16" s="1"/>
  <c r="E17" i="16" a="1"/>
  <c r="E17" i="16" s="1"/>
  <c r="I16" i="16"/>
  <c r="J16" i="16"/>
  <c r="H16" i="16"/>
  <c r="X31" i="4"/>
  <c r="X32" i="4" s="1"/>
  <c r="X33" i="4" s="1"/>
  <c r="A20" i="4" s="1"/>
  <c r="Y20" i="4" s="1"/>
  <c r="K20" i="4" l="1" a="1"/>
  <c r="K20" i="4" s="1"/>
  <c r="G20" i="4" a="1"/>
  <c r="G20" i="4" s="1"/>
  <c r="F20" i="4" a="1"/>
  <c r="F20" i="4" s="1"/>
  <c r="E20" i="4" a="1"/>
  <c r="E20" i="4" s="1"/>
  <c r="B20" i="4" a="1"/>
  <c r="B20" i="4" s="1"/>
  <c r="O20" i="4" a="1"/>
  <c r="O20" i="4" s="1"/>
  <c r="L20" i="4" a="1"/>
  <c r="L20" i="4" s="1"/>
  <c r="A29" i="4"/>
  <c r="Y29" i="4" s="1"/>
  <c r="A21" i="4"/>
  <c r="Y21" i="4" s="1"/>
  <c r="A33" i="4"/>
  <c r="Y33" i="4" s="1"/>
  <c r="A31" i="4"/>
  <c r="Y31" i="4" s="1"/>
  <c r="A26" i="4"/>
  <c r="Y26" i="4" s="1"/>
  <c r="A23" i="4"/>
  <c r="Y23" i="4" s="1"/>
  <c r="A27" i="4"/>
  <c r="Y27" i="4" s="1"/>
  <c r="A28" i="4"/>
  <c r="Y28" i="4" s="1"/>
  <c r="A30" i="4"/>
  <c r="Y30" i="4" s="1"/>
  <c r="A22" i="4"/>
  <c r="Y22" i="4" s="1"/>
  <c r="A25" i="4"/>
  <c r="Y25" i="4" s="1"/>
  <c r="A32" i="4"/>
  <c r="Y32" i="4" s="1"/>
  <c r="A24" i="4"/>
  <c r="Y24" i="4" s="1"/>
  <c r="O21" i="4" l="1" a="1"/>
  <c r="O21" i="4" s="1"/>
  <c r="E21" i="4" a="1"/>
  <c r="E21" i="4" s="1"/>
  <c r="L21" i="4" a="1"/>
  <c r="L21" i="4" s="1"/>
  <c r="K21" i="4" a="1"/>
  <c r="K21" i="4" s="1"/>
  <c r="F21" i="4" a="1"/>
  <c r="F21" i="4" s="1"/>
  <c r="B21" i="4" a="1"/>
  <c r="B21" i="4" s="1"/>
  <c r="G21" i="4" a="1"/>
  <c r="G21" i="4" s="1"/>
  <c r="L26" i="4" a="1"/>
  <c r="L26" i="4" s="1"/>
  <c r="G26" i="4" a="1"/>
  <c r="G26" i="4" s="1"/>
  <c r="J25" i="4"/>
  <c r="B26" i="4" a="1"/>
  <c r="B26" i="4" s="1"/>
  <c r="I25" i="4"/>
  <c r="H25" i="4"/>
  <c r="F26" i="4" a="1"/>
  <c r="F26" i="4" s="1"/>
  <c r="O26" i="4" a="1"/>
  <c r="O26" i="4" s="1"/>
  <c r="E26" i="4" a="1"/>
  <c r="E26" i="4" s="1"/>
  <c r="K26" i="4" a="1"/>
  <c r="K26" i="4" s="1"/>
  <c r="F31" i="4" a="1"/>
  <c r="F31" i="4" s="1"/>
  <c r="O31" i="4" a="1"/>
  <c r="O31" i="4" s="1"/>
  <c r="E31" i="4" a="1"/>
  <c r="E31" i="4" s="1"/>
  <c r="G31" i="4" a="1"/>
  <c r="G31" i="4" s="1"/>
  <c r="J30" i="4"/>
  <c r="K31" i="4" a="1"/>
  <c r="K31" i="4" s="1"/>
  <c r="I30" i="4"/>
  <c r="H30" i="4"/>
  <c r="L31" i="4" a="1"/>
  <c r="L31" i="4" s="1"/>
  <c r="B31" i="4" a="1"/>
  <c r="B31" i="4" s="1"/>
  <c r="O33" i="4" a="1"/>
  <c r="O33" i="4" s="1"/>
  <c r="E33" i="4" a="1"/>
  <c r="E33" i="4" s="1"/>
  <c r="L33" i="4" a="1"/>
  <c r="L33" i="4" s="1"/>
  <c r="K33" i="4" a="1"/>
  <c r="K33" i="4" s="1"/>
  <c r="B33" i="4" a="1"/>
  <c r="B33" i="4" s="1"/>
  <c r="G33" i="4" a="1"/>
  <c r="G33" i="4" s="1"/>
  <c r="J32" i="4"/>
  <c r="I32" i="4"/>
  <c r="H32" i="4"/>
  <c r="F33" i="4" a="1"/>
  <c r="F33" i="4" s="1"/>
  <c r="I23" i="4"/>
  <c r="K24" i="4" a="1"/>
  <c r="K24" i="4" s="1"/>
  <c r="H23" i="4"/>
  <c r="L24" i="4" a="1"/>
  <c r="L24" i="4" s="1"/>
  <c r="F24" i="4" a="1"/>
  <c r="F24" i="4" s="1"/>
  <c r="O24" i="4" a="1"/>
  <c r="O24" i="4" s="1"/>
  <c r="E24" i="4" a="1"/>
  <c r="E24" i="4" s="1"/>
  <c r="G24" i="4" a="1"/>
  <c r="G24" i="4" s="1"/>
  <c r="B24" i="4" a="1"/>
  <c r="B24" i="4" s="1"/>
  <c r="J23" i="4"/>
  <c r="G29" i="4" a="1"/>
  <c r="G29" i="4" s="1"/>
  <c r="J28" i="4"/>
  <c r="L29" i="4" a="1"/>
  <c r="L29" i="4" s="1"/>
  <c r="I28" i="4"/>
  <c r="F29" i="4" a="1"/>
  <c r="F29" i="4" s="1"/>
  <c r="O29" i="4" a="1"/>
  <c r="O29" i="4" s="1"/>
  <c r="H28" i="4"/>
  <c r="E29" i="4" a="1"/>
  <c r="E29" i="4" s="1"/>
  <c r="B29" i="4" a="1"/>
  <c r="B29" i="4" s="1"/>
  <c r="K29" i="4" a="1"/>
  <c r="K29" i="4" s="1"/>
  <c r="G32" i="4" a="1"/>
  <c r="G32" i="4" s="1"/>
  <c r="F32" i="4" a="1"/>
  <c r="F32" i="4" s="1"/>
  <c r="O32" i="4" a="1"/>
  <c r="O32" i="4" s="1"/>
  <c r="J31" i="4"/>
  <c r="E32" i="4" a="1"/>
  <c r="E32" i="4" s="1"/>
  <c r="I31" i="4"/>
  <c r="H31" i="4"/>
  <c r="K32" i="4" a="1"/>
  <c r="K32" i="4" s="1"/>
  <c r="L32" i="4" a="1"/>
  <c r="L32" i="4" s="1"/>
  <c r="B32" i="4" a="1"/>
  <c r="B32" i="4" s="1"/>
  <c r="K25" i="4" a="1"/>
  <c r="K25" i="4" s="1"/>
  <c r="L25" i="4" a="1"/>
  <c r="L25" i="4" s="1"/>
  <c r="G25" i="4" a="1"/>
  <c r="G25" i="4" s="1"/>
  <c r="B25" i="4" a="1"/>
  <c r="B25" i="4" s="1"/>
  <c r="J24" i="4"/>
  <c r="F25" i="4" a="1"/>
  <c r="F25" i="4" s="1"/>
  <c r="O25" i="4" a="1"/>
  <c r="O25" i="4" s="1"/>
  <c r="I24" i="4"/>
  <c r="E25" i="4" a="1"/>
  <c r="E25" i="4" s="1"/>
  <c r="H24" i="4"/>
  <c r="L22" i="4" a="1"/>
  <c r="L22" i="4" s="1"/>
  <c r="K22" i="4" a="1"/>
  <c r="K22" i="4" s="1"/>
  <c r="B22" i="4" a="1"/>
  <c r="B22" i="4" s="1"/>
  <c r="G22" i="4" a="1"/>
  <c r="G22" i="4" s="1"/>
  <c r="J21" i="4"/>
  <c r="I21" i="4"/>
  <c r="H21" i="4"/>
  <c r="F22" i="4" a="1"/>
  <c r="F22" i="4" s="1"/>
  <c r="O22" i="4" a="1"/>
  <c r="O22" i="4" s="1"/>
  <c r="E22" i="4" a="1"/>
  <c r="E22" i="4" s="1"/>
  <c r="L30" i="4" a="1"/>
  <c r="L30" i="4" s="1"/>
  <c r="F30" i="4" a="1"/>
  <c r="F30" i="4" s="1"/>
  <c r="B30" i="4" a="1"/>
  <c r="B30" i="4" s="1"/>
  <c r="O30" i="4" a="1"/>
  <c r="O30" i="4" s="1"/>
  <c r="E30" i="4" a="1"/>
  <c r="E30" i="4" s="1"/>
  <c r="K30" i="4" a="1"/>
  <c r="K30" i="4" s="1"/>
  <c r="H29" i="4"/>
  <c r="G30" i="4" a="1"/>
  <c r="G30" i="4" s="1"/>
  <c r="J29" i="4"/>
  <c r="I29" i="4"/>
  <c r="F28" i="4" a="1"/>
  <c r="F28" i="4" s="1"/>
  <c r="O28" i="4" a="1"/>
  <c r="O28" i="4" s="1"/>
  <c r="G28" i="4" a="1"/>
  <c r="G28" i="4" s="1"/>
  <c r="E28" i="4" a="1"/>
  <c r="E28" i="4" s="1"/>
  <c r="L28" i="4" a="1"/>
  <c r="L28" i="4" s="1"/>
  <c r="J27" i="4"/>
  <c r="I27" i="4"/>
  <c r="H27" i="4"/>
  <c r="B28" i="4" a="1"/>
  <c r="B28" i="4" s="1"/>
  <c r="K28" i="4" a="1"/>
  <c r="K28" i="4" s="1"/>
  <c r="H26" i="4"/>
  <c r="B27" i="4" a="1"/>
  <c r="B27" i="4" s="1"/>
  <c r="F27" i="4" a="1"/>
  <c r="F27" i="4" s="1"/>
  <c r="O27" i="4" a="1"/>
  <c r="O27" i="4" s="1"/>
  <c r="E27" i="4" a="1"/>
  <c r="E27" i="4" s="1"/>
  <c r="L27" i="4" a="1"/>
  <c r="L27" i="4" s="1"/>
  <c r="G27" i="4" a="1"/>
  <c r="G27" i="4" s="1"/>
  <c r="K27" i="4" a="1"/>
  <c r="K27" i="4" s="1"/>
  <c r="J26" i="4"/>
  <c r="I26" i="4"/>
  <c r="B23" i="4" a="1"/>
  <c r="B23" i="4" s="1"/>
  <c r="K23" i="4" a="1"/>
  <c r="K23" i="4" s="1"/>
  <c r="G23" i="4" a="1"/>
  <c r="G23" i="4" s="1"/>
  <c r="J22" i="4"/>
  <c r="I22" i="4"/>
  <c r="H22" i="4"/>
  <c r="L23" i="4" a="1"/>
  <c r="L23" i="4" s="1"/>
  <c r="F23" i="4" a="1"/>
  <c r="F23" i="4" s="1"/>
  <c r="O23" i="4" a="1"/>
  <c r="O23" i="4" s="1"/>
  <c r="E23" i="4" a="1"/>
  <c r="E23" i="4" s="1"/>
  <c r="I20" i="4"/>
  <c r="H20" i="4"/>
  <c r="J20" i="4"/>
  <c r="X18" i="3"/>
  <c r="X19" i="3" l="1"/>
  <c r="X20" i="3" l="1"/>
  <c r="X21" i="3" s="1"/>
  <c r="X22" i="3" s="1"/>
  <c r="X23" i="3" l="1"/>
  <c r="X24" i="3" l="1"/>
  <c r="X25" i="3" s="1"/>
  <c r="X26" i="3" l="1"/>
  <c r="X27" i="3" l="1"/>
  <c r="X28" i="3" l="1"/>
  <c r="X29" i="3" l="1"/>
  <c r="X30" i="3" l="1"/>
  <c r="A17" i="3" s="1"/>
  <c r="Y17" i="3" s="1"/>
  <c r="D16" i="14" l="1" a="1"/>
  <c r="D16" i="14" s="1"/>
  <c r="J16" i="14" s="1" a="1"/>
  <c r="J16" i="14" s="1"/>
  <c r="B7" i="13" a="1"/>
  <c r="B7" i="13" s="1"/>
  <c r="A30" i="3"/>
  <c r="Y30" i="3" s="1"/>
  <c r="A20" i="3"/>
  <c r="Y20" i="3" s="1"/>
  <c r="A19" i="3"/>
  <c r="Y19" i="3" s="1"/>
  <c r="A27" i="3"/>
  <c r="Y27" i="3" s="1"/>
  <c r="A21" i="3"/>
  <c r="Y21" i="3" s="1"/>
  <c r="A23" i="3"/>
  <c r="Y23" i="3" s="1"/>
  <c r="A26" i="3"/>
  <c r="Y26" i="3" s="1"/>
  <c r="A24" i="3"/>
  <c r="Y24" i="3" s="1"/>
  <c r="A29" i="3"/>
  <c r="Y29" i="3" s="1"/>
  <c r="A28" i="3"/>
  <c r="Y28" i="3" s="1"/>
  <c r="A18" i="3"/>
  <c r="Y18" i="3" s="1"/>
  <c r="A25" i="3"/>
  <c r="Y25" i="3" s="1"/>
  <c r="A22" i="3"/>
  <c r="Y22" i="3" s="1"/>
  <c r="B9" i="13" l="1" a="1"/>
  <c r="B9" i="13" s="1"/>
  <c r="F9" i="13" s="1"/>
  <c r="B11" i="13" a="1"/>
  <c r="B11" i="13" s="1"/>
  <c r="N32" i="13" s="1"/>
  <c r="B12" i="13" a="1"/>
  <c r="B12" i="13" s="1"/>
  <c r="J33" i="13" s="1"/>
  <c r="B15" i="13" a="1"/>
  <c r="B15" i="13" s="1"/>
  <c r="N36" i="13" s="1"/>
  <c r="B8" i="13" a="1"/>
  <c r="B8" i="13" s="1"/>
  <c r="J8" i="13" s="1"/>
  <c r="D23" i="14" a="1"/>
  <c r="D23" i="14" s="1"/>
  <c r="J23" i="14" s="1" a="1"/>
  <c r="J23" i="14" s="1"/>
  <c r="B14" i="13" a="1"/>
  <c r="B14" i="13" s="1"/>
  <c r="D26" i="14" a="1"/>
  <c r="D26" i="14" s="1"/>
  <c r="J26" i="14" s="1" a="1"/>
  <c r="J26" i="14" s="1"/>
  <c r="B17" i="13" a="1"/>
  <c r="B17" i="13" s="1"/>
  <c r="J17" i="13" s="1"/>
  <c r="D19" i="14" a="1"/>
  <c r="D19" i="14" s="1"/>
  <c r="F19" i="14" s="1" a="1"/>
  <c r="F19" i="14" s="1"/>
  <c r="B10" i="13" a="1"/>
  <c r="B10" i="13" s="1"/>
  <c r="F10" i="13" s="1"/>
  <c r="D29" i="14" a="1"/>
  <c r="D29" i="14" s="1"/>
  <c r="J29" i="14" s="1" a="1"/>
  <c r="J29" i="14" s="1"/>
  <c r="B20" i="13" a="1"/>
  <c r="B20" i="13" s="1"/>
  <c r="D22" i="14" a="1"/>
  <c r="D22" i="14" s="1"/>
  <c r="F22" i="14" s="1" a="1"/>
  <c r="F22" i="14" s="1"/>
  <c r="B13" i="13" a="1"/>
  <c r="B13" i="13" s="1"/>
  <c r="F13" i="13" s="1"/>
  <c r="F16" i="14" a="1"/>
  <c r="F16" i="14" s="1"/>
  <c r="D25" i="14" a="1"/>
  <c r="D25" i="14" s="1"/>
  <c r="J25" i="14" s="1" a="1"/>
  <c r="J25" i="14" s="1"/>
  <c r="B16" i="13" a="1"/>
  <c r="B16" i="13" s="1"/>
  <c r="B37" i="13" s="1"/>
  <c r="D27" i="14" a="1"/>
  <c r="D27" i="14" s="1"/>
  <c r="F27" i="14" s="1" a="1"/>
  <c r="F27" i="14" s="1"/>
  <c r="B18" i="13" a="1"/>
  <c r="B18" i="13" s="1"/>
  <c r="F18" i="13" s="1"/>
  <c r="D28" i="14" a="1"/>
  <c r="D28" i="14" s="1"/>
  <c r="J28" i="14" s="1" a="1"/>
  <c r="J28" i="14" s="1"/>
  <c r="B19" i="13" a="1"/>
  <c r="B19" i="13" s="1"/>
  <c r="F40" i="13" s="1"/>
  <c r="D17" i="14" a="1"/>
  <c r="D17" i="14" s="1"/>
  <c r="J17" i="14" s="1" a="1"/>
  <c r="J17" i="14" s="1"/>
  <c r="F7" i="13"/>
  <c r="D20" i="14" a="1"/>
  <c r="D20" i="14" s="1"/>
  <c r="D18" i="14" a="1"/>
  <c r="D18" i="14" s="1"/>
  <c r="D21" i="14" a="1"/>
  <c r="D21" i="14" s="1"/>
  <c r="D24" i="14" a="1"/>
  <c r="D24" i="14" s="1"/>
  <c r="B28" i="3" a="1"/>
  <c r="B28" i="3" s="1"/>
  <c r="C18" i="13" s="1" a="1"/>
  <c r="C18" i="13" s="1"/>
  <c r="O28" i="3" a="1"/>
  <c r="O28" i="3" s="1"/>
  <c r="L28" i="3" a="1"/>
  <c r="L28" i="3" s="1"/>
  <c r="F28" i="3" a="1"/>
  <c r="F28" i="3" s="1"/>
  <c r="E28" i="3" a="1"/>
  <c r="E28" i="3" s="1"/>
  <c r="G28" i="3" a="1"/>
  <c r="G28" i="3" s="1"/>
  <c r="K28" i="3" a="1"/>
  <c r="K28" i="3" s="1"/>
  <c r="J27" i="3"/>
  <c r="H27" i="3"/>
  <c r="I27" i="3"/>
  <c r="O29" i="3" a="1"/>
  <c r="O29" i="3" s="1"/>
  <c r="G29" i="3" a="1"/>
  <c r="G29" i="3" s="1"/>
  <c r="F29" i="3" a="1"/>
  <c r="F29" i="3" s="1"/>
  <c r="J28" i="3"/>
  <c r="I28" i="3"/>
  <c r="E29" i="3" a="1"/>
  <c r="E29" i="3" s="1"/>
  <c r="H28" i="3"/>
  <c r="L29" i="3" a="1"/>
  <c r="L29" i="3" s="1"/>
  <c r="K29" i="3" a="1"/>
  <c r="K29" i="3" s="1"/>
  <c r="B29" i="3" a="1"/>
  <c r="B29" i="3" s="1"/>
  <c r="C19" i="13" s="1" a="1"/>
  <c r="C19" i="13" s="1"/>
  <c r="L23" i="3" a="1"/>
  <c r="L23" i="3" s="1"/>
  <c r="K23" i="3" a="1"/>
  <c r="K23" i="3" s="1"/>
  <c r="G23" i="3" a="1"/>
  <c r="G23" i="3" s="1"/>
  <c r="J22" i="3"/>
  <c r="B23" i="3" a="1"/>
  <c r="B23" i="3" s="1"/>
  <c r="C13" i="13" s="1" a="1"/>
  <c r="C13" i="13" s="1"/>
  <c r="I22" i="3"/>
  <c r="H22" i="3"/>
  <c r="O23" i="3" a="1"/>
  <c r="O23" i="3" s="1"/>
  <c r="F23" i="3" a="1"/>
  <c r="F23" i="3" s="1"/>
  <c r="E23" i="3" a="1"/>
  <c r="E23" i="3" s="1"/>
  <c r="G21" i="3" a="1"/>
  <c r="G21" i="3" s="1"/>
  <c r="J20" i="3"/>
  <c r="E21" i="3" a="1"/>
  <c r="E21" i="3" s="1"/>
  <c r="I20" i="3"/>
  <c r="K21" i="3" a="1"/>
  <c r="K21" i="3" s="1"/>
  <c r="H20" i="3"/>
  <c r="L21" i="3" a="1"/>
  <c r="L21" i="3" s="1"/>
  <c r="O21" i="3" a="1"/>
  <c r="O21" i="3" s="1"/>
  <c r="F21" i="3" a="1"/>
  <c r="F21" i="3" s="1"/>
  <c r="B21" i="3" a="1"/>
  <c r="B21" i="3" s="1"/>
  <c r="C11" i="13" s="1" a="1"/>
  <c r="C11" i="13" s="1"/>
  <c r="L27" i="3" a="1"/>
  <c r="L27" i="3" s="1"/>
  <c r="I26" i="3"/>
  <c r="H26" i="3"/>
  <c r="O27" i="3" a="1"/>
  <c r="O27" i="3" s="1"/>
  <c r="F27" i="3" a="1"/>
  <c r="F27" i="3" s="1"/>
  <c r="B27" i="3" a="1"/>
  <c r="B27" i="3" s="1"/>
  <c r="C17" i="13" s="1" a="1"/>
  <c r="C17" i="13" s="1"/>
  <c r="E27" i="3" a="1"/>
  <c r="E27" i="3" s="1"/>
  <c r="G27" i="3" a="1"/>
  <c r="G27" i="3" s="1"/>
  <c r="K27" i="3" a="1"/>
  <c r="K27" i="3" s="1"/>
  <c r="J26" i="3"/>
  <c r="L26" i="3" a="1"/>
  <c r="L26" i="3" s="1"/>
  <c r="G26" i="3" a="1"/>
  <c r="G26" i="3" s="1"/>
  <c r="O26" i="3" a="1"/>
  <c r="O26" i="3" s="1"/>
  <c r="J25" i="3"/>
  <c r="I25" i="3"/>
  <c r="F26" i="3" a="1"/>
  <c r="F26" i="3" s="1"/>
  <c r="H25" i="3"/>
  <c r="E26" i="3" a="1"/>
  <c r="E26" i="3" s="1"/>
  <c r="B26" i="3" a="1"/>
  <c r="B26" i="3" s="1"/>
  <c r="C16" i="13" s="1" a="1"/>
  <c r="C16" i="13" s="1"/>
  <c r="K26" i="3" a="1"/>
  <c r="K26" i="3" s="1"/>
  <c r="L19" i="3" a="1"/>
  <c r="L19" i="3" s="1"/>
  <c r="F19" i="3" a="1"/>
  <c r="F19" i="3" s="1"/>
  <c r="E19" i="3" a="1"/>
  <c r="E19" i="3" s="1"/>
  <c r="B19" i="3" a="1"/>
  <c r="B19" i="3" s="1"/>
  <c r="C9" i="13" s="1" a="1"/>
  <c r="C9" i="13" s="1"/>
  <c r="K19" i="3" a="1"/>
  <c r="K19" i="3" s="1"/>
  <c r="J18" i="3"/>
  <c r="G19" i="3" a="1"/>
  <c r="G19" i="3" s="1"/>
  <c r="I18" i="3"/>
  <c r="O19" i="3" a="1"/>
  <c r="O19" i="3" s="1"/>
  <c r="H18" i="3"/>
  <c r="O25" i="3" a="1"/>
  <c r="O25" i="3" s="1"/>
  <c r="L25" i="3" a="1"/>
  <c r="L25" i="3" s="1"/>
  <c r="F25" i="3" a="1"/>
  <c r="F25" i="3" s="1"/>
  <c r="G25" i="3" a="1"/>
  <c r="G25" i="3" s="1"/>
  <c r="I24" i="3"/>
  <c r="J24" i="3"/>
  <c r="E25" i="3" a="1"/>
  <c r="E25" i="3" s="1"/>
  <c r="K25" i="3" a="1"/>
  <c r="K25" i="3" s="1"/>
  <c r="H24" i="3"/>
  <c r="B25" i="3" a="1"/>
  <c r="B25" i="3" s="1"/>
  <c r="C15" i="13" s="1" a="1"/>
  <c r="C15" i="13" s="1"/>
  <c r="O18" i="3" a="1"/>
  <c r="O18" i="3" s="1"/>
  <c r="G18" i="3" a="1"/>
  <c r="G18" i="3" s="1"/>
  <c r="F18" i="3" a="1"/>
  <c r="F18" i="3" s="1"/>
  <c r="L18" i="3" a="1"/>
  <c r="L18" i="3" s="1"/>
  <c r="E18" i="3" a="1"/>
  <c r="E18" i="3" s="1"/>
  <c r="K18" i="3" a="1"/>
  <c r="K18" i="3" s="1"/>
  <c r="B18" i="3" a="1"/>
  <c r="B18" i="3" s="1"/>
  <c r="C8" i="13" s="1" a="1"/>
  <c r="C8" i="13" s="1"/>
  <c r="J17" i="3"/>
  <c r="I17" i="3"/>
  <c r="H17" i="3"/>
  <c r="E22" i="3" a="1"/>
  <c r="E22" i="3" s="1"/>
  <c r="K22" i="3" a="1"/>
  <c r="K22" i="3" s="1"/>
  <c r="L22" i="3" a="1"/>
  <c r="L22" i="3" s="1"/>
  <c r="G22" i="3" a="1"/>
  <c r="G22" i="3" s="1"/>
  <c r="B22" i="3" a="1"/>
  <c r="B22" i="3" s="1"/>
  <c r="C12" i="13" s="1" a="1"/>
  <c r="C12" i="13" s="1"/>
  <c r="I21" i="3"/>
  <c r="F22" i="3" a="1"/>
  <c r="F22" i="3" s="1"/>
  <c r="H21" i="3"/>
  <c r="O22" i="3" a="1"/>
  <c r="O22" i="3" s="1"/>
  <c r="J21" i="3"/>
  <c r="B20" i="3" a="1"/>
  <c r="B20" i="3" s="1"/>
  <c r="C10" i="13" s="1" a="1"/>
  <c r="C10" i="13" s="1"/>
  <c r="E20" i="3" a="1"/>
  <c r="E20" i="3" s="1"/>
  <c r="K20" i="3" a="1"/>
  <c r="K20" i="3" s="1"/>
  <c r="G20" i="3" a="1"/>
  <c r="G20" i="3" s="1"/>
  <c r="J19" i="3"/>
  <c r="I19" i="3"/>
  <c r="H19" i="3"/>
  <c r="L20" i="3" a="1"/>
  <c r="L20" i="3" s="1"/>
  <c r="O20" i="3" a="1"/>
  <c r="O20" i="3" s="1"/>
  <c r="F20" i="3" a="1"/>
  <c r="F20" i="3" s="1"/>
  <c r="J23" i="3"/>
  <c r="I23" i="3"/>
  <c r="B24" i="3" a="1"/>
  <c r="B24" i="3" s="1"/>
  <c r="C14" i="13" s="1" a="1"/>
  <c r="C14" i="13" s="1"/>
  <c r="L24" i="3" a="1"/>
  <c r="L24" i="3" s="1"/>
  <c r="H23" i="3"/>
  <c r="O24" i="3" a="1"/>
  <c r="O24" i="3" s="1"/>
  <c r="F24" i="3" a="1"/>
  <c r="F24" i="3" s="1"/>
  <c r="E24" i="3" a="1"/>
  <c r="E24" i="3" s="1"/>
  <c r="K24" i="3" a="1"/>
  <c r="K24" i="3" s="1"/>
  <c r="G24" i="3" a="1"/>
  <c r="G24" i="3" s="1"/>
  <c r="G17" i="3" a="1"/>
  <c r="G17" i="3" s="1"/>
  <c r="F17" i="3" a="1"/>
  <c r="F17" i="3" s="1"/>
  <c r="E17" i="3" a="1"/>
  <c r="E17" i="3" s="1"/>
  <c r="B17" i="3" a="1"/>
  <c r="B17" i="3" s="1"/>
  <c r="C7" i="13" s="1" a="1"/>
  <c r="C7" i="13" s="1"/>
  <c r="L17" i="3" a="1"/>
  <c r="L17" i="3" s="1"/>
  <c r="O17" i="3" a="1"/>
  <c r="O17" i="3" s="1"/>
  <c r="K17" i="3" a="1"/>
  <c r="K17" i="3" s="1"/>
  <c r="O30" i="3" a="1"/>
  <c r="O30" i="3" s="1"/>
  <c r="I29" i="3"/>
  <c r="H29" i="3"/>
  <c r="F30" i="3" a="1"/>
  <c r="F30" i="3" s="1"/>
  <c r="E30" i="3" a="1"/>
  <c r="E30" i="3" s="1"/>
  <c r="L30" i="3" a="1"/>
  <c r="L30" i="3" s="1"/>
  <c r="K30" i="3" a="1"/>
  <c r="K30" i="3" s="1"/>
  <c r="B30" i="3" a="1"/>
  <c r="B30" i="3" s="1"/>
  <c r="C20" i="13" s="1" a="1"/>
  <c r="C20" i="13" s="1"/>
  <c r="G30" i="3" a="1"/>
  <c r="G30" i="3" s="1"/>
  <c r="J29" i="3"/>
  <c r="F26" i="14" l="1" a="1"/>
  <c r="F26" i="14" s="1"/>
  <c r="F28" i="14" a="1"/>
  <c r="F28" i="14" s="1"/>
  <c r="F17" i="14" a="1"/>
  <c r="F17" i="14" s="1"/>
  <c r="F23" i="14" a="1"/>
  <c r="F23" i="14" s="1"/>
  <c r="B29" i="13"/>
  <c r="N29" i="13"/>
  <c r="J19" i="14" a="1"/>
  <c r="J19" i="14" s="1"/>
  <c r="F8" i="13"/>
  <c r="B22" i="13" a="1"/>
  <c r="B22" i="13" s="1"/>
  <c r="C22" i="13" s="1"/>
  <c r="J27" i="14" a="1"/>
  <c r="J27" i="14" s="1"/>
  <c r="F19" i="13"/>
  <c r="F29" i="14" a="1"/>
  <c r="F29" i="14" s="1"/>
  <c r="J22" i="14" a="1"/>
  <c r="J22" i="14" s="1"/>
  <c r="K41" i="13"/>
  <c r="K20" i="13"/>
  <c r="O20" i="13"/>
  <c r="G20" i="13"/>
  <c r="C41" i="13"/>
  <c r="O41" i="13"/>
  <c r="G41" i="13"/>
  <c r="F25" i="14" a="1"/>
  <c r="F25" i="14" s="1"/>
  <c r="B41" i="13"/>
  <c r="J41" i="13"/>
  <c r="N41" i="13"/>
  <c r="F20" i="13"/>
  <c r="J20" i="13"/>
  <c r="F41" i="13"/>
  <c r="N20" i="13"/>
  <c r="F29" i="13"/>
  <c r="J29" i="13"/>
  <c r="N19" i="13"/>
  <c r="J37" i="13"/>
  <c r="J16" i="13"/>
  <c r="F37" i="13"/>
  <c r="K37" i="13"/>
  <c r="F16" i="13"/>
  <c r="J40" i="13"/>
  <c r="J19" i="13"/>
  <c r="K19" i="13"/>
  <c r="N35" i="13"/>
  <c r="J10" i="13"/>
  <c r="F32" i="13"/>
  <c r="J31" i="13"/>
  <c r="J32" i="13"/>
  <c r="F14" i="13"/>
  <c r="B32" i="13"/>
  <c r="F11" i="13"/>
  <c r="J24" i="14" a="1"/>
  <c r="J24" i="14" s="1"/>
  <c r="F24" i="14" a="1"/>
  <c r="F24" i="14" s="1"/>
  <c r="J20" i="14" a="1"/>
  <c r="J20" i="14" s="1"/>
  <c r="F20" i="14" a="1"/>
  <c r="F20" i="14" s="1"/>
  <c r="N10" i="13"/>
  <c r="N14" i="13"/>
  <c r="O10" i="13"/>
  <c r="F35" i="13"/>
  <c r="B31" i="13"/>
  <c r="B35" i="13"/>
  <c r="J21" i="14" a="1"/>
  <c r="J21" i="14" s="1"/>
  <c r="F21" i="14" a="1"/>
  <c r="F21" i="14" s="1"/>
  <c r="N31" i="13"/>
  <c r="J35" i="13"/>
  <c r="F31" i="13"/>
  <c r="J14" i="13"/>
  <c r="J11" i="13"/>
  <c r="F18" i="14" a="1"/>
  <c r="F18" i="14" s="1"/>
  <c r="J18" i="14" a="1"/>
  <c r="J18" i="14" s="1"/>
  <c r="K32" i="13"/>
  <c r="N16" i="13"/>
  <c r="N11" i="13"/>
  <c r="N8" i="13"/>
  <c r="N37" i="13"/>
  <c r="B39" i="13"/>
  <c r="N18" i="13"/>
  <c r="J30" i="13"/>
  <c r="B30" i="13"/>
  <c r="J9" i="13"/>
  <c r="N30" i="13"/>
  <c r="O30" i="13"/>
  <c r="N9" i="13"/>
  <c r="J39" i="13"/>
  <c r="B40" i="13"/>
  <c r="N40" i="13"/>
  <c r="F15" i="13"/>
  <c r="F36" i="13"/>
  <c r="F30" i="13"/>
  <c r="J18" i="13"/>
  <c r="K39" i="13"/>
  <c r="J15" i="13"/>
  <c r="N39" i="13"/>
  <c r="F39" i="13"/>
  <c r="B36" i="13"/>
  <c r="J36" i="13"/>
  <c r="N13" i="13"/>
  <c r="F33" i="13"/>
  <c r="K17" i="13"/>
  <c r="N38" i="13"/>
  <c r="N34" i="13"/>
  <c r="F38" i="13"/>
  <c r="J13" i="13"/>
  <c r="K15" i="13"/>
  <c r="N15" i="13"/>
  <c r="O34" i="13"/>
  <c r="F28" i="13"/>
  <c r="F34" i="13"/>
  <c r="J38" i="13"/>
  <c r="J34" i="13"/>
  <c r="B28" i="13"/>
  <c r="B33" i="13"/>
  <c r="N17" i="13"/>
  <c r="F12" i="13"/>
  <c r="J28" i="13"/>
  <c r="N33" i="13"/>
  <c r="B34" i="13"/>
  <c r="N7" i="13"/>
  <c r="O33" i="13"/>
  <c r="O7" i="13"/>
  <c r="F17" i="13"/>
  <c r="N28" i="13"/>
  <c r="J12" i="13"/>
  <c r="J7" i="13"/>
  <c r="N12" i="13"/>
  <c r="B38" i="13"/>
  <c r="K40" i="13"/>
  <c r="G19" i="13"/>
  <c r="K14" i="13"/>
  <c r="C35" i="13"/>
  <c r="O35" i="13"/>
  <c r="O14" i="13"/>
  <c r="G14" i="13"/>
  <c r="G35" i="13"/>
  <c r="K35" i="13"/>
  <c r="G37" i="13"/>
  <c r="G16" i="13"/>
  <c r="O37" i="13"/>
  <c r="K16" i="13"/>
  <c r="C29" i="13"/>
  <c r="G29" i="13"/>
  <c r="G8" i="13"/>
  <c r="O8" i="13"/>
  <c r="O29" i="13"/>
  <c r="K29" i="13"/>
  <c r="K8" i="13"/>
  <c r="O22" i="13" l="1"/>
  <c r="K22" i="13"/>
  <c r="K43" i="13"/>
  <c r="O43" i="13"/>
  <c r="G43" i="13"/>
  <c r="G22" i="13"/>
  <c r="C43" i="13"/>
  <c r="B43" i="13"/>
  <c r="N43" i="13"/>
  <c r="J43" i="13"/>
  <c r="N22" i="13"/>
  <c r="F22" i="13"/>
  <c r="J22" i="13"/>
  <c r="F43" i="13"/>
  <c r="G40" i="13"/>
  <c r="O19" i="13"/>
  <c r="O40" i="13"/>
  <c r="C37" i="13"/>
  <c r="O16" i="13"/>
  <c r="C40" i="13"/>
  <c r="G10" i="13"/>
  <c r="K31" i="13"/>
  <c r="O31" i="13"/>
  <c r="K11" i="13"/>
  <c r="C31" i="13"/>
  <c r="K10" i="13"/>
  <c r="C32" i="13"/>
  <c r="O32" i="13"/>
  <c r="O11" i="13"/>
  <c r="G32" i="13"/>
  <c r="G11" i="13"/>
  <c r="G31" i="13"/>
  <c r="O39" i="13"/>
  <c r="G39" i="13"/>
  <c r="O9" i="13"/>
  <c r="K30" i="13"/>
  <c r="K9" i="13"/>
  <c r="C30" i="13"/>
  <c r="G30" i="13"/>
  <c r="G9" i="13"/>
  <c r="G17" i="13"/>
  <c r="O17" i="13"/>
  <c r="K18" i="13"/>
  <c r="G18" i="13"/>
  <c r="O18" i="13"/>
  <c r="C39" i="13"/>
  <c r="G38" i="13"/>
  <c r="C38" i="13"/>
  <c r="O38" i="13"/>
  <c r="O28" i="13"/>
  <c r="C28" i="13"/>
  <c r="G28" i="13"/>
  <c r="K34" i="13"/>
  <c r="C34" i="13"/>
  <c r="G36" i="13"/>
  <c r="O36" i="13"/>
  <c r="O15" i="13"/>
  <c r="K38" i="13"/>
  <c r="C33" i="13"/>
  <c r="G12" i="13"/>
  <c r="G34" i="13"/>
  <c r="G13" i="13"/>
  <c r="O12" i="13"/>
  <c r="K13" i="13"/>
  <c r="G15" i="13"/>
  <c r="C36" i="13"/>
  <c r="K12" i="13"/>
  <c r="G33" i="13"/>
  <c r="K36" i="13"/>
  <c r="K28" i="13"/>
  <c r="K33" i="13"/>
  <c r="O13" i="13"/>
  <c r="G7" i="13"/>
  <c r="K7" i="13"/>
  <c r="J23" i="1" a="1"/>
  <c r="J23" i="1" s="1"/>
  <c r="J36" i="1" a="1"/>
  <c r="J36" i="1" s="1"/>
  <c r="J41" i="1" a="1"/>
  <c r="J41" i="1" s="1"/>
  <c r="H48" i="1" a="1"/>
  <c r="H48" i="1" s="1"/>
  <c r="I36" i="1" a="1"/>
  <c r="I36" i="1" s="1"/>
  <c r="J45" i="1" a="1"/>
  <c r="J45" i="1" s="1"/>
  <c r="H38" i="1" a="1"/>
  <c r="H38" i="1" s="1"/>
  <c r="I51" i="1" a="1"/>
  <c r="I51" i="1" s="1"/>
  <c r="J38" i="1" a="1"/>
  <c r="J38" i="1" s="1"/>
  <c r="H51" i="1" a="1"/>
  <c r="H51" i="1" s="1"/>
  <c r="H24" i="1" a="1"/>
  <c r="H24" i="1" s="1"/>
  <c r="I45" i="1" a="1"/>
  <c r="I45" i="1" s="1"/>
  <c r="I38" i="1" a="1"/>
  <c r="I38" i="1" s="1"/>
  <c r="J31" i="1" a="1"/>
  <c r="J31" i="1" s="1"/>
  <c r="H43" i="1" a="1"/>
  <c r="H43" i="1" s="1"/>
  <c r="I40" i="1" a="1"/>
  <c r="I40" i="1" s="1"/>
  <c r="I39" i="1" a="1"/>
  <c r="I39" i="1" s="1"/>
  <c r="J33" i="1" a="1"/>
  <c r="J33" i="1" s="1"/>
  <c r="I26" i="1" a="1"/>
  <c r="I26" i="1" s="1"/>
  <c r="I30" i="1" a="1"/>
  <c r="I30" i="1" s="1"/>
  <c r="H35" i="1" a="1"/>
  <c r="H35" i="1" s="1"/>
  <c r="J52" i="1" a="1"/>
  <c r="J52" i="1" s="1"/>
  <c r="I24" i="1" a="1"/>
  <c r="I24" i="1" s="1"/>
  <c r="H32" i="1" a="1"/>
  <c r="H32" i="1" s="1"/>
  <c r="I44" i="1" a="1"/>
  <c r="I44" i="1" s="1"/>
  <c r="I25" i="1" a="1"/>
  <c r="I25" i="1" s="1"/>
  <c r="J25" i="1" a="1"/>
  <c r="J25" i="1" s="1"/>
  <c r="H41" i="1" a="1"/>
  <c r="H41" i="1" s="1"/>
  <c r="H29" i="1" a="1"/>
  <c r="H29" i="1" s="1"/>
  <c r="J34" i="1" a="1"/>
  <c r="J34" i="1" s="1"/>
  <c r="J28" i="1" a="1"/>
  <c r="J28" i="1" s="1"/>
  <c r="I46" i="1" a="1"/>
  <c r="I46" i="1" s="1"/>
  <c r="I37" i="1" a="1"/>
  <c r="I37" i="1" s="1"/>
  <c r="J32" i="1" a="1"/>
  <c r="J32" i="1" s="1"/>
  <c r="I48" i="1" a="1"/>
  <c r="I48" i="1" s="1"/>
  <c r="H31" i="1" a="1"/>
  <c r="H31" i="1" s="1"/>
  <c r="I52" i="1" a="1"/>
  <c r="I52" i="1" s="1"/>
  <c r="J39" i="1" a="1"/>
  <c r="J39" i="1" s="1"/>
  <c r="J47" i="1" a="1"/>
  <c r="J47" i="1" s="1"/>
  <c r="I47" i="1" a="1"/>
  <c r="I47" i="1" s="1"/>
  <c r="H36" i="1" a="1"/>
  <c r="H36" i="1" s="1"/>
  <c r="H52" i="1" a="1"/>
  <c r="H52" i="1" s="1"/>
  <c r="H40" i="1" a="1"/>
  <c r="H40" i="1" s="1"/>
  <c r="I23" i="1" a="1"/>
  <c r="I23" i="1" s="1"/>
  <c r="J35" i="1" a="1"/>
  <c r="J35" i="1" s="1"/>
  <c r="H27" i="1" a="1"/>
  <c r="H27" i="1" s="1"/>
  <c r="H50" i="1" a="1"/>
  <c r="H50" i="1" s="1"/>
  <c r="I27" i="1" a="1"/>
  <c r="I27" i="1" s="1"/>
  <c r="I28" i="1" a="1"/>
  <c r="I28" i="1" s="1"/>
  <c r="H30" i="1" a="1"/>
  <c r="H30" i="1" s="1"/>
  <c r="I43" i="1" a="1"/>
  <c r="I43" i="1" s="1"/>
  <c r="J26" i="1" a="1"/>
  <c r="J26" i="1" s="1"/>
  <c r="J24" i="1" a="1"/>
  <c r="J24" i="1" s="1"/>
  <c r="H39" i="1" a="1"/>
  <c r="H39" i="1" s="1"/>
  <c r="H33" i="1" a="1"/>
  <c r="H33" i="1" s="1"/>
  <c r="I34" i="1" a="1"/>
  <c r="I34" i="1" s="1"/>
  <c r="H34" i="1" a="1"/>
  <c r="H34" i="1" s="1"/>
  <c r="J42" i="1" a="1"/>
  <c r="J42" i="1" s="1"/>
  <c r="J27" i="1" a="1"/>
  <c r="J27" i="1" s="1"/>
  <c r="J49" i="1" a="1"/>
  <c r="J49" i="1" s="1"/>
  <c r="J43" i="1" a="1"/>
  <c r="J43" i="1" s="1"/>
  <c r="J29" i="1" a="1"/>
  <c r="J29" i="1" s="1"/>
  <c r="J30" i="1" a="1"/>
  <c r="J30" i="1" s="1"/>
  <c r="J46" i="1" a="1"/>
  <c r="J46" i="1" s="1"/>
  <c r="H23" i="1" a="1"/>
  <c r="H23" i="1" s="1"/>
  <c r="I33" i="1" a="1"/>
  <c r="I33" i="1" s="1"/>
  <c r="I42" i="1" a="1"/>
  <c r="I42" i="1" s="1"/>
  <c r="I41" i="1" a="1"/>
  <c r="I41" i="1" s="1"/>
  <c r="J48" i="1" a="1"/>
  <c r="J48" i="1" s="1"/>
  <c r="H42" i="1" a="1"/>
  <c r="H42" i="1" s="1"/>
  <c r="H44" i="1" a="1"/>
  <c r="H44" i="1" s="1"/>
  <c r="H46" i="1" a="1"/>
  <c r="H46" i="1" s="1"/>
  <c r="H45" i="1" a="1"/>
  <c r="H45" i="1" s="1"/>
  <c r="H25" i="1" a="1"/>
  <c r="H25" i="1" s="1"/>
  <c r="I29" i="1" a="1"/>
  <c r="I29" i="1" s="1"/>
  <c r="I32" i="1" a="1"/>
  <c r="I32" i="1" s="1"/>
  <c r="H49" i="1" a="1"/>
  <c r="H49" i="1" s="1"/>
  <c r="J40" i="1" a="1"/>
  <c r="J40" i="1" s="1"/>
  <c r="J51" i="1" a="1"/>
  <c r="J51" i="1" s="1"/>
  <c r="I49" i="1" a="1"/>
  <c r="I49" i="1" s="1"/>
  <c r="J44" i="1" a="1"/>
  <c r="J44" i="1" s="1"/>
  <c r="J37" i="1" a="1"/>
  <c r="J37" i="1" s="1"/>
  <c r="I50" i="1" a="1"/>
  <c r="I50" i="1" s="1"/>
  <c r="I31" i="1" a="1"/>
  <c r="I31" i="1" s="1"/>
  <c r="J50" i="1" a="1"/>
  <c r="J50" i="1" s="1"/>
  <c r="H37" i="1" a="1"/>
  <c r="H37" i="1" s="1"/>
  <c r="H28" i="1" a="1"/>
  <c r="H28" i="1" s="1"/>
  <c r="H26" i="1" a="1"/>
  <c r="H26" i="1" s="1"/>
  <c r="H47" i="1" a="1"/>
  <c r="H47" i="1" s="1"/>
  <c r="I35" i="1" a="1"/>
  <c r="I35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<sst xmlns="http://schemas.openxmlformats.org/spreadsheetml/2006/main" count="569" uniqueCount="296">
  <si>
    <t>地区</t>
    <rPh sb="0" eb="2">
      <t>チク</t>
    </rPh>
    <phoneticPr fontId="1"/>
  </si>
  <si>
    <t>チームID</t>
    <phoneticPr fontId="1"/>
  </si>
  <si>
    <t>チーム名</t>
    <rPh sb="3" eb="4">
      <t>ナ</t>
    </rPh>
    <phoneticPr fontId="1"/>
  </si>
  <si>
    <t>登録</t>
    <rPh sb="0" eb="2">
      <t>トウロク</t>
    </rPh>
    <phoneticPr fontId="1"/>
  </si>
  <si>
    <t>カテゴリー</t>
    <phoneticPr fontId="1"/>
  </si>
  <si>
    <t>地区理事長承認</t>
    <rPh sb="0" eb="2">
      <t>チク</t>
    </rPh>
    <rPh sb="2" eb="5">
      <t>リジチョウ</t>
    </rPh>
    <rPh sb="5" eb="7">
      <t>ショウニン</t>
    </rPh>
    <phoneticPr fontId="1"/>
  </si>
  <si>
    <t>氏名</t>
    <rPh sb="0" eb="2">
      <t>シメイ</t>
    </rPh>
    <phoneticPr fontId="1"/>
  </si>
  <si>
    <t>携帯番号</t>
    <rPh sb="0" eb="4">
      <t>ケイタイバンゴウ</t>
    </rPh>
    <phoneticPr fontId="1"/>
  </si>
  <si>
    <t>〒</t>
    <phoneticPr fontId="1"/>
  </si>
  <si>
    <t>住所</t>
    <rPh sb="0" eb="2">
      <t>ジュウショ</t>
    </rPh>
    <phoneticPr fontId="1"/>
  </si>
  <si>
    <t>指導者</t>
    <rPh sb="0" eb="3">
      <t>シドウシャ</t>
    </rPh>
    <phoneticPr fontId="1"/>
  </si>
  <si>
    <t>受講番号</t>
    <rPh sb="0" eb="2">
      <t>ジュコウ</t>
    </rPh>
    <rPh sb="2" eb="4">
      <t>バンゴウ</t>
    </rPh>
    <phoneticPr fontId="1"/>
  </si>
  <si>
    <t>ID番号</t>
    <rPh sb="2" eb="4">
      <t>バンゴウ</t>
    </rPh>
    <phoneticPr fontId="1"/>
  </si>
  <si>
    <t>備考</t>
    <rPh sb="0" eb="2">
      <t>ビコウ</t>
    </rPh>
    <phoneticPr fontId="1"/>
  </si>
  <si>
    <t>学年</t>
    <rPh sb="0" eb="2">
      <t>ガクネン</t>
    </rPh>
    <phoneticPr fontId="1"/>
  </si>
  <si>
    <t>性別</t>
    <rPh sb="0" eb="2">
      <t>セイベツ</t>
    </rPh>
    <phoneticPr fontId="1"/>
  </si>
  <si>
    <t>学校名</t>
    <rPh sb="0" eb="3">
      <t>ガッコウナ</t>
    </rPh>
    <phoneticPr fontId="1"/>
  </si>
  <si>
    <t>選手</t>
    <rPh sb="0" eb="2">
      <t>センシュ</t>
    </rPh>
    <phoneticPr fontId="1"/>
  </si>
  <si>
    <t>兵庫県小学生バレーボール連盟登録届</t>
    <rPh sb="0" eb="6">
      <t>ヒョウゴケンショウガクセイ</t>
    </rPh>
    <rPh sb="12" eb="14">
      <t>レンメイ</t>
    </rPh>
    <rPh sb="14" eb="16">
      <t>トウロク</t>
    </rPh>
    <rPh sb="16" eb="17">
      <t>トドケ</t>
    </rPh>
    <phoneticPr fontId="1"/>
  </si>
  <si>
    <t>阪神</t>
    <rPh sb="0" eb="2">
      <t>ハンシン</t>
    </rPh>
    <phoneticPr fontId="1"/>
  </si>
  <si>
    <t>神戸</t>
    <rPh sb="0" eb="2">
      <t>コウベ</t>
    </rPh>
    <phoneticPr fontId="1"/>
  </si>
  <si>
    <t>東播</t>
    <rPh sb="0" eb="2">
      <t>トウバン</t>
    </rPh>
    <phoneticPr fontId="1"/>
  </si>
  <si>
    <t>西播</t>
    <rPh sb="0" eb="2">
      <t>セイバン</t>
    </rPh>
    <phoneticPr fontId="1"/>
  </si>
  <si>
    <t>丹有</t>
    <rPh sb="0" eb="2">
      <t>タンユウ</t>
    </rPh>
    <phoneticPr fontId="1"/>
  </si>
  <si>
    <t>但馬</t>
    <rPh sb="0" eb="2">
      <t>タジマ</t>
    </rPh>
    <phoneticPr fontId="1"/>
  </si>
  <si>
    <t>淡路</t>
    <rPh sb="0" eb="2">
      <t>アワジ</t>
    </rPh>
    <phoneticPr fontId="1"/>
  </si>
  <si>
    <t>登録リスト</t>
    <rPh sb="0" eb="2">
      <t>トウロク</t>
    </rPh>
    <phoneticPr fontId="1"/>
  </si>
  <si>
    <t>カテゴリーリスト</t>
    <phoneticPr fontId="1"/>
  </si>
  <si>
    <t>新規</t>
    <rPh sb="0" eb="2">
      <t>シンキ</t>
    </rPh>
    <phoneticPr fontId="1"/>
  </si>
  <si>
    <t>継続</t>
    <rPh sb="0" eb="2">
      <t>ケイゾク</t>
    </rPh>
    <phoneticPr fontId="1"/>
  </si>
  <si>
    <t>追加</t>
    <rPh sb="0" eb="2">
      <t>ツイカ</t>
    </rPh>
    <phoneticPr fontId="1"/>
  </si>
  <si>
    <t>抹消</t>
    <rPh sb="0" eb="2">
      <t>マッショウ</t>
    </rPh>
    <phoneticPr fontId="1"/>
  </si>
  <si>
    <t>女子</t>
    <rPh sb="0" eb="2">
      <t>ジョシ</t>
    </rPh>
    <phoneticPr fontId="1"/>
  </si>
  <si>
    <t>男子</t>
    <rPh sb="0" eb="2">
      <t>ダンシ</t>
    </rPh>
    <phoneticPr fontId="1"/>
  </si>
  <si>
    <t>男女混合</t>
    <rPh sb="0" eb="4">
      <t>ダンジョコンゴウ</t>
    </rPh>
    <phoneticPr fontId="1"/>
  </si>
  <si>
    <t>チームＩＤ</t>
    <phoneticPr fontId="4"/>
  </si>
  <si>
    <t>チーム名</t>
    <rPh sb="3" eb="4">
      <t>メイ</t>
    </rPh>
    <phoneticPr fontId="4"/>
  </si>
  <si>
    <t>ベンチスタッフ</t>
    <phoneticPr fontId="4"/>
  </si>
  <si>
    <t>名　　前</t>
    <rPh sb="0" eb="1">
      <t>ナ</t>
    </rPh>
    <rPh sb="3" eb="4">
      <t>マエ</t>
    </rPh>
    <phoneticPr fontId="4"/>
  </si>
  <si>
    <t>個人ＩＤ番号</t>
    <rPh sb="0" eb="2">
      <t>コジン</t>
    </rPh>
    <rPh sb="4" eb="6">
      <t>バンゴウ</t>
    </rPh>
    <phoneticPr fontId="4"/>
  </si>
  <si>
    <t>指導者講習会受講証明書番号</t>
    <phoneticPr fontId="4"/>
  </si>
  <si>
    <t>日体協の資格及び登録番号</t>
    <phoneticPr fontId="4"/>
  </si>
  <si>
    <t>監督</t>
    <rPh sb="0" eb="2">
      <t>カントク</t>
    </rPh>
    <phoneticPr fontId="4"/>
  </si>
  <si>
    <t>コーチ</t>
    <phoneticPr fontId="4"/>
  </si>
  <si>
    <t>マネージャー</t>
    <phoneticPr fontId="4"/>
  </si>
  <si>
    <t>選　　　　　　　手</t>
    <rPh sb="0" eb="1">
      <t>セン</t>
    </rPh>
    <rPh sb="8" eb="9">
      <t>テ</t>
    </rPh>
    <phoneticPr fontId="4"/>
  </si>
  <si>
    <t>背番号</t>
    <rPh sb="0" eb="3">
      <t>セバンゴウ</t>
    </rPh>
    <phoneticPr fontId="4"/>
  </si>
  <si>
    <t>学校名</t>
    <rPh sb="0" eb="3">
      <t>ガッコウナ</t>
    </rPh>
    <phoneticPr fontId="4"/>
  </si>
  <si>
    <t>プログラム用短縮名称
（７文字以内）</t>
    <rPh sb="5" eb="6">
      <t>ヨウ</t>
    </rPh>
    <rPh sb="6" eb="8">
      <t>タンシュク</t>
    </rPh>
    <rPh sb="8" eb="10">
      <t>メイショウ</t>
    </rPh>
    <rPh sb="13" eb="15">
      <t>モジ</t>
    </rPh>
    <rPh sb="15" eb="17">
      <t>イナイ</t>
    </rPh>
    <phoneticPr fontId="4"/>
  </si>
  <si>
    <t>フリガナ</t>
    <phoneticPr fontId="1"/>
  </si>
  <si>
    <t>カテゴリー</t>
    <phoneticPr fontId="4"/>
  </si>
  <si>
    <t>学年</t>
    <rPh sb="0" eb="2">
      <t>ガクネン</t>
    </rPh>
    <phoneticPr fontId="4"/>
  </si>
  <si>
    <t>性別</t>
    <rPh sb="0" eb="2">
      <t>セイベツ</t>
    </rPh>
    <phoneticPr fontId="4"/>
  </si>
  <si>
    <t>地区</t>
    <rPh sb="0" eb="2">
      <t>チク</t>
    </rPh>
    <phoneticPr fontId="4"/>
  </si>
  <si>
    <t>身長</t>
    <rPh sb="0" eb="2">
      <t>シンチョウ</t>
    </rPh>
    <phoneticPr fontId="4"/>
  </si>
  <si>
    <t>確認</t>
    <rPh sb="0" eb="2">
      <t>カクニン</t>
    </rPh>
    <phoneticPr fontId="4"/>
  </si>
  <si>
    <t>競技</t>
    <rPh sb="0" eb="2">
      <t>キョウギ</t>
    </rPh>
    <phoneticPr fontId="4"/>
  </si>
  <si>
    <t>監督</t>
    <rPh sb="0" eb="2">
      <t>カントク</t>
    </rPh>
    <phoneticPr fontId="1"/>
  </si>
  <si>
    <t>コーチ</t>
    <phoneticPr fontId="1"/>
  </si>
  <si>
    <t>マネージャー</t>
    <phoneticPr fontId="1"/>
  </si>
  <si>
    <t>番号</t>
    <rPh sb="0" eb="2">
      <t>バンゴウ</t>
    </rPh>
    <phoneticPr fontId="4"/>
  </si>
  <si>
    <t>名　前</t>
    <rPh sb="0" eb="1">
      <t>ナ</t>
    </rPh>
    <rPh sb="2" eb="3">
      <t>マエ</t>
    </rPh>
    <phoneticPr fontId="4"/>
  </si>
  <si>
    <t>兵庫県小学生バレーボール連盟</t>
    <rPh sb="0" eb="2">
      <t>ヒョウゴ</t>
    </rPh>
    <rPh sb="2" eb="3">
      <t>ケン</t>
    </rPh>
    <rPh sb="3" eb="6">
      <t>ショウガクセイ</t>
    </rPh>
    <rPh sb="12" eb="14">
      <t>レンメイ</t>
    </rPh>
    <phoneticPr fontId="4"/>
  </si>
  <si>
    <t>キャプテン</t>
    <phoneticPr fontId="4"/>
  </si>
  <si>
    <t>ラインアップシート（副審または記録員に提出）</t>
    <rPh sb="15" eb="18">
      <t>キロクイン</t>
    </rPh>
    <phoneticPr fontId="4"/>
  </si>
  <si>
    <t>１　　　セット</t>
    <phoneticPr fontId="4"/>
  </si>
  <si>
    <t>２　　　セット</t>
    <phoneticPr fontId="4"/>
  </si>
  <si>
    <t>　　　　セット</t>
    <phoneticPr fontId="4"/>
  </si>
  <si>
    <t>サービス順</t>
    <rPh sb="4" eb="5">
      <t>ジュン</t>
    </rPh>
    <phoneticPr fontId="4"/>
  </si>
  <si>
    <t>選手番号</t>
    <rPh sb="0" eb="2">
      <t>センシュ</t>
    </rPh>
    <rPh sb="2" eb="4">
      <t>バンゴウ</t>
    </rPh>
    <phoneticPr fontId="4"/>
  </si>
  <si>
    <t>サイン</t>
    <phoneticPr fontId="4"/>
  </si>
  <si>
    <t>兵庫県小学生バレーボール連盟</t>
    <rPh sb="0" eb="2">
      <t>ヒョウゴ</t>
    </rPh>
    <rPh sb="2" eb="3">
      <t>ケン</t>
    </rPh>
    <rPh sb="3" eb="5">
      <t>ショウガク</t>
    </rPh>
    <rPh sb="5" eb="6">
      <t>セイ</t>
    </rPh>
    <rPh sb="12" eb="14">
      <t>レンメイ</t>
    </rPh>
    <phoneticPr fontId="4"/>
  </si>
  <si>
    <t>兵庫県小学生バレーボール連盟</t>
    <phoneticPr fontId="4"/>
  </si>
  <si>
    <t>都道府県大会参加申込書</t>
    <phoneticPr fontId="4"/>
  </si>
  <si>
    <t>第</t>
    <rPh sb="0" eb="1">
      <t>ダイ</t>
    </rPh>
    <phoneticPr fontId="4"/>
  </si>
  <si>
    <t>回全日本バレーボール小学生大会に下記のとおり参加申込致します。</t>
    <rPh sb="0" eb="1">
      <t>カイ</t>
    </rPh>
    <rPh sb="1" eb="4">
      <t>ゼンニホン</t>
    </rPh>
    <rPh sb="10" eb="13">
      <t>ショウガクセイ</t>
    </rPh>
    <rPh sb="13" eb="15">
      <t>タイカイ</t>
    </rPh>
    <rPh sb="16" eb="18">
      <t>カキ</t>
    </rPh>
    <rPh sb="22" eb="24">
      <t>サンカ</t>
    </rPh>
    <rPh sb="24" eb="26">
      <t>モウシコミ</t>
    </rPh>
    <rPh sb="26" eb="27">
      <t>イタ</t>
    </rPh>
    <phoneticPr fontId="4"/>
  </si>
  <si>
    <t>選手権</t>
    <rPh sb="0" eb="3">
      <t>センシュケン</t>
    </rPh>
    <phoneticPr fontId="1"/>
  </si>
  <si>
    <t>協会会長</t>
    <rPh sb="0" eb="2">
      <t>キョウカイ</t>
    </rPh>
    <rPh sb="2" eb="4">
      <t>カイチョウ</t>
    </rPh>
    <phoneticPr fontId="1"/>
  </si>
  <si>
    <t>背番号</t>
    <rPh sb="0" eb="3">
      <t>セバンゴウ</t>
    </rPh>
    <phoneticPr fontId="1"/>
  </si>
  <si>
    <t>回</t>
    <rPh sb="0" eb="1">
      <t>カイ</t>
    </rPh>
    <phoneticPr fontId="1"/>
  </si>
  <si>
    <t>得点板用短縮名称
（３文字以内）</t>
    <rPh sb="0" eb="3">
      <t>トクテンバン</t>
    </rPh>
    <rPh sb="3" eb="4">
      <t>ヨウ</t>
    </rPh>
    <rPh sb="4" eb="6">
      <t>タンシュク</t>
    </rPh>
    <rPh sb="6" eb="8">
      <t>メイショウ</t>
    </rPh>
    <rPh sb="11" eb="13">
      <t>モジ</t>
    </rPh>
    <rPh sb="13" eb="15">
      <t>イナイ</t>
    </rPh>
    <phoneticPr fontId="4"/>
  </si>
  <si>
    <t>フリカナ</t>
    <phoneticPr fontId="4"/>
  </si>
  <si>
    <t>チーム名</t>
  </si>
  <si>
    <t>監督</t>
    <phoneticPr fontId="4"/>
  </si>
  <si>
    <t>背番号</t>
    <rPh sb="0" eb="1">
      <t>セ</t>
    </rPh>
    <rPh sb="1" eb="3">
      <t>バンゴウ</t>
    </rPh>
    <phoneticPr fontId="4"/>
  </si>
  <si>
    <t>氏　　　　名</t>
    <rPh sb="0" eb="1">
      <t>シ</t>
    </rPh>
    <rPh sb="5" eb="6">
      <t>メイ</t>
    </rPh>
    <phoneticPr fontId="4"/>
  </si>
  <si>
    <t>学　年</t>
    <rPh sb="0" eb="1">
      <t>ガク</t>
    </rPh>
    <rPh sb="2" eb="3">
      <t>トシ</t>
    </rPh>
    <phoneticPr fontId="4"/>
  </si>
  <si>
    <t>見 本 写 真 送 付 先</t>
    <rPh sb="0" eb="1">
      <t>ミ</t>
    </rPh>
    <rPh sb="2" eb="3">
      <t>ホン</t>
    </rPh>
    <rPh sb="4" eb="5">
      <t>シャ</t>
    </rPh>
    <rPh sb="6" eb="7">
      <t>マコト</t>
    </rPh>
    <rPh sb="8" eb="9">
      <t>ソウ</t>
    </rPh>
    <rPh sb="10" eb="11">
      <t>フ</t>
    </rPh>
    <rPh sb="12" eb="13">
      <t>サキ</t>
    </rPh>
    <phoneticPr fontId="4"/>
  </si>
  <si>
    <t>ご　氏　名</t>
    <rPh sb="2" eb="3">
      <t>シ</t>
    </rPh>
    <rPh sb="4" eb="5">
      <t>メイ</t>
    </rPh>
    <phoneticPr fontId="4"/>
  </si>
  <si>
    <t>電 話 番 号</t>
    <phoneticPr fontId="4"/>
  </si>
  <si>
    <t>ご　住　所</t>
    <rPh sb="2" eb="3">
      <t>ジュウ</t>
    </rPh>
    <rPh sb="4" eb="5">
      <t>ショ</t>
    </rPh>
    <phoneticPr fontId="4"/>
  </si>
  <si>
    <t xml:space="preserve"> 〒</t>
    <phoneticPr fontId="4"/>
  </si>
  <si>
    <t>※　本票は、上記大会写真用及び、サンプル送付以外での使用は致しません。</t>
    <rPh sb="2" eb="3">
      <t>ホン</t>
    </rPh>
    <rPh sb="3" eb="4">
      <t>ヒョウ</t>
    </rPh>
    <rPh sb="6" eb="8">
      <t>ジョウキ</t>
    </rPh>
    <rPh sb="8" eb="10">
      <t>タイカイ</t>
    </rPh>
    <rPh sb="10" eb="12">
      <t>シャシン</t>
    </rPh>
    <rPh sb="12" eb="13">
      <t>ヨウ</t>
    </rPh>
    <rPh sb="13" eb="14">
      <t>オヨ</t>
    </rPh>
    <rPh sb="20" eb="22">
      <t>ソウフ</t>
    </rPh>
    <rPh sb="22" eb="24">
      <t>イガイ</t>
    </rPh>
    <rPh sb="26" eb="28">
      <t>シヨウ</t>
    </rPh>
    <rPh sb="29" eb="30">
      <t>イタ</t>
    </rPh>
    <phoneticPr fontId="4"/>
  </si>
  <si>
    <t>※　参加申込用紙と一緒に提出をお願いします。</t>
    <rPh sb="2" eb="4">
      <t>サンカ</t>
    </rPh>
    <rPh sb="4" eb="6">
      <t>モウシコミ</t>
    </rPh>
    <rPh sb="6" eb="8">
      <t>ヨウシ</t>
    </rPh>
    <rPh sb="9" eb="11">
      <t>イッショ</t>
    </rPh>
    <rPh sb="12" eb="14">
      <t>テイシュツ</t>
    </rPh>
    <rPh sb="16" eb="17">
      <t>ネガ</t>
    </rPh>
    <phoneticPr fontId="4"/>
  </si>
  <si>
    <t>県大会</t>
    <phoneticPr fontId="1"/>
  </si>
  <si>
    <t>地区大会</t>
    <rPh sb="0" eb="4">
      <t>チクタイカイ</t>
    </rPh>
    <phoneticPr fontId="1"/>
  </si>
  <si>
    <t>兵庫県小学生バレーボール選手権大会</t>
    <phoneticPr fontId="4"/>
  </si>
  <si>
    <t>兵庫県小学生バレーボール連盟</t>
    <rPh sb="0" eb="3">
      <t>ヒョウゴケン</t>
    </rPh>
    <rPh sb="3" eb="6">
      <t>ショウガクセイ</t>
    </rPh>
    <rPh sb="12" eb="14">
      <t>レンメイ</t>
    </rPh>
    <phoneticPr fontId="4"/>
  </si>
  <si>
    <t>大会　参加申込書</t>
    <rPh sb="0" eb="2">
      <t>タイカイ</t>
    </rPh>
    <rPh sb="3" eb="5">
      <t>サンカ</t>
    </rPh>
    <rPh sb="5" eb="6">
      <t>モウ</t>
    </rPh>
    <rPh sb="6" eb="7">
      <t>コ</t>
    </rPh>
    <rPh sb="7" eb="8">
      <t>ショ</t>
    </rPh>
    <phoneticPr fontId="4"/>
  </si>
  <si>
    <t>兵庫県</t>
    <rPh sb="0" eb="2">
      <t>ヒョウゴ</t>
    </rPh>
    <rPh sb="2" eb="3">
      <t>ケン</t>
    </rPh>
    <phoneticPr fontId="1"/>
  </si>
  <si>
    <t>バレーボール協会会長</t>
    <rPh sb="6" eb="8">
      <t>キョウカイ</t>
    </rPh>
    <rPh sb="8" eb="10">
      <t>カイチョウ</t>
    </rPh>
    <phoneticPr fontId="4"/>
  </si>
  <si>
    <t>エントリー変更届</t>
    <phoneticPr fontId="4"/>
  </si>
  <si>
    <r>
      <t>令和　　年　　月　　　日</t>
    </r>
    <r>
      <rPr>
        <sz val="11"/>
        <color theme="1"/>
        <rFont val="ＭＳ Ｐゴシック"/>
        <family val="2"/>
        <charset val="128"/>
        <scheme val="minor"/>
      </rPr>
      <t>　</t>
    </r>
    <rPh sb="0" eb="1">
      <t>レイ</t>
    </rPh>
    <rPh sb="1" eb="2">
      <t>ワ</t>
    </rPh>
    <rPh sb="4" eb="5">
      <t>ネン</t>
    </rPh>
    <rPh sb="7" eb="8">
      <t>ガツ</t>
    </rPh>
    <rPh sb="11" eb="12">
      <t>ニチ</t>
    </rPh>
    <phoneticPr fontId="4"/>
  </si>
  <si>
    <t>記載者名</t>
    <rPh sb="3" eb="4">
      <t>メイ</t>
    </rPh>
    <phoneticPr fontId="4"/>
  </si>
  <si>
    <t>旧</t>
  </si>
  <si>
    <t>新</t>
  </si>
  <si>
    <t>監　　　督</t>
  </si>
  <si>
    <t>個　人　Ｉ　Ｄ</t>
    <rPh sb="0" eb="1">
      <t>コ</t>
    </rPh>
    <rPh sb="2" eb="3">
      <t>ジン</t>
    </rPh>
    <phoneticPr fontId="4"/>
  </si>
  <si>
    <t>コ　ー　チ</t>
  </si>
  <si>
    <t>名　　　　前</t>
    <rPh sb="0" eb="1">
      <t>ナ</t>
    </rPh>
    <rPh sb="5" eb="6">
      <t>マエ</t>
    </rPh>
    <phoneticPr fontId="4"/>
  </si>
  <si>
    <t>有資格者名</t>
    <rPh sb="4" eb="5">
      <t>メイ</t>
    </rPh>
    <phoneticPr fontId="4"/>
  </si>
  <si>
    <t>受講者番号</t>
    <rPh sb="0" eb="3">
      <t>ジュコウシャ</t>
    </rPh>
    <rPh sb="3" eb="5">
      <t>バンゴウ</t>
    </rPh>
    <phoneticPr fontId="4"/>
  </si>
  <si>
    <t>選　　　　　手</t>
    <rPh sb="0" eb="1">
      <t>セン</t>
    </rPh>
    <rPh sb="6" eb="7">
      <t>テ</t>
    </rPh>
    <phoneticPr fontId="4"/>
  </si>
  <si>
    <t>名　　　　前</t>
    <phoneticPr fontId="4"/>
  </si>
  <si>
    <t>背 　番 　号</t>
    <phoneticPr fontId="4"/>
  </si>
  <si>
    <t>〔備考〕変更するチームスタッフ・選手のみ、記入してください。</t>
    <rPh sb="16" eb="18">
      <t>センシュ</t>
    </rPh>
    <phoneticPr fontId="4"/>
  </si>
  <si>
    <t>携帯番号・アドレス</t>
    <rPh sb="0" eb="4">
      <t>ケイタイバンゴウ</t>
    </rPh>
    <phoneticPr fontId="1"/>
  </si>
  <si>
    <t>指導者講習会</t>
    <rPh sb="0" eb="3">
      <t>シドウシャ</t>
    </rPh>
    <rPh sb="3" eb="6">
      <t>コウシュウカイ</t>
    </rPh>
    <phoneticPr fontId="1"/>
  </si>
  <si>
    <t>日体協</t>
    <rPh sb="0" eb="1">
      <t>ニチ</t>
    </rPh>
    <rPh sb="1" eb="2">
      <t>タイ</t>
    </rPh>
    <rPh sb="2" eb="3">
      <t>キョウ</t>
    </rPh>
    <phoneticPr fontId="1"/>
  </si>
  <si>
    <t>他府県</t>
    <rPh sb="0" eb="1">
      <t>タ</t>
    </rPh>
    <rPh sb="1" eb="3">
      <t>フケン</t>
    </rPh>
    <phoneticPr fontId="1"/>
  </si>
  <si>
    <t>プルダウンにより選択してください</t>
    <rPh sb="8" eb="10">
      <t>センタク</t>
    </rPh>
    <phoneticPr fontId="1"/>
  </si>
  <si>
    <t>プルダウン選択メニュー</t>
    <rPh sb="5" eb="7">
      <t>センタク</t>
    </rPh>
    <phoneticPr fontId="1"/>
  </si>
  <si>
    <t>←他府県の選手がいる場合、その府県を入力</t>
    <rPh sb="1" eb="2">
      <t>タ</t>
    </rPh>
    <rPh sb="2" eb="4">
      <t>フケン</t>
    </rPh>
    <rPh sb="5" eb="7">
      <t>センシュ</t>
    </rPh>
    <rPh sb="10" eb="12">
      <t>バアイ</t>
    </rPh>
    <rPh sb="15" eb="17">
      <t>フケン</t>
    </rPh>
    <rPh sb="18" eb="20">
      <t>ニュウリョク</t>
    </rPh>
    <phoneticPr fontId="1"/>
  </si>
  <si>
    <t>指導者講習会受講証明書番号</t>
    <phoneticPr fontId="1"/>
  </si>
  <si>
    <t>JVA一次</t>
    <rPh sb="3" eb="5">
      <t>イチジ</t>
    </rPh>
    <phoneticPr fontId="1"/>
  </si>
  <si>
    <t>JVA二次</t>
    <rPh sb="3" eb="5">
      <t>ニジ</t>
    </rPh>
    <phoneticPr fontId="1"/>
  </si>
  <si>
    <t>JVA三次</t>
    <rPh sb="3" eb="5">
      <t>サンジ</t>
    </rPh>
    <phoneticPr fontId="1"/>
  </si>
  <si>
    <t>日体協の資格及び登録番号</t>
    <phoneticPr fontId="1"/>
  </si>
  <si>
    <t>日体協コーチ</t>
    <rPh sb="0" eb="1">
      <t>ニチ</t>
    </rPh>
    <rPh sb="1" eb="2">
      <t>タイ</t>
    </rPh>
    <rPh sb="2" eb="3">
      <t>キョウ</t>
    </rPh>
    <phoneticPr fontId="1"/>
  </si>
  <si>
    <t>日体協公認指導員</t>
    <rPh sb="0" eb="1">
      <t>ニチ</t>
    </rPh>
    <rPh sb="1" eb="2">
      <t>タイ</t>
    </rPh>
    <rPh sb="2" eb="3">
      <t>キョウ</t>
    </rPh>
    <rPh sb="3" eb="5">
      <t>コウニン</t>
    </rPh>
    <rPh sb="5" eb="8">
      <t>シドウイン</t>
    </rPh>
    <phoneticPr fontId="1"/>
  </si>
  <si>
    <t>在籍年数</t>
    <rPh sb="0" eb="2">
      <t>ザイセキ</t>
    </rPh>
    <rPh sb="2" eb="4">
      <t>ネンスウ</t>
    </rPh>
    <phoneticPr fontId="1"/>
  </si>
  <si>
    <t>在籍年数</t>
    <rPh sb="0" eb="4">
      <t>ザイセキネンスウ</t>
    </rPh>
    <phoneticPr fontId="1"/>
  </si>
  <si>
    <t>大会名</t>
    <rPh sb="0" eb="2">
      <t>タイカイ</t>
    </rPh>
    <rPh sb="2" eb="3">
      <t>ナ</t>
    </rPh>
    <phoneticPr fontId="1"/>
  </si>
  <si>
    <t>兵庫県小学生バレーボール選手権大会</t>
  </si>
  <si>
    <t>全日本バレーボール小学生大会</t>
  </si>
  <si>
    <t>・入力</t>
    <rPh sb="1" eb="3">
      <t>ニュウリョク</t>
    </rPh>
    <phoneticPr fontId="1"/>
  </si>
  <si>
    <t>文字・数字を入力してください</t>
    <rPh sb="0" eb="2">
      <t>モジ</t>
    </rPh>
    <rPh sb="3" eb="5">
      <t>スウジ</t>
    </rPh>
    <rPh sb="6" eb="8">
      <t>ニュウリョク</t>
    </rPh>
    <phoneticPr fontId="1"/>
  </si>
  <si>
    <t>各地区の指示により入力してください。県大会出場時は必須です。</t>
    <rPh sb="0" eb="1">
      <t>カク</t>
    </rPh>
    <rPh sb="1" eb="3">
      <t>チク</t>
    </rPh>
    <rPh sb="4" eb="6">
      <t>シジ</t>
    </rPh>
    <rPh sb="9" eb="11">
      <t>ニュウリョク</t>
    </rPh>
    <rPh sb="18" eb="23">
      <t>ケンタイカイシュツジョウ</t>
    </rPh>
    <rPh sb="23" eb="24">
      <t>ジ</t>
    </rPh>
    <rPh sb="25" eb="27">
      <t>ヒッスウ</t>
    </rPh>
    <phoneticPr fontId="1"/>
  </si>
  <si>
    <t>大会出場選手の背番号を入力してください。参加申込書に反映します。</t>
    <rPh sb="0" eb="2">
      <t>タイカイ</t>
    </rPh>
    <rPh sb="2" eb="4">
      <t>シュツジョウ</t>
    </rPh>
    <rPh sb="4" eb="6">
      <t>センシュ</t>
    </rPh>
    <rPh sb="7" eb="10">
      <t>セバンゴウ</t>
    </rPh>
    <rPh sb="11" eb="13">
      <t>ニュウリョク</t>
    </rPh>
    <rPh sb="20" eb="25">
      <t>サンカモウシコミショ</t>
    </rPh>
    <rPh sb="26" eb="28">
      <t>ハンエイ</t>
    </rPh>
    <phoneticPr fontId="1"/>
  </si>
  <si>
    <t>①登録届</t>
    <rPh sb="1" eb="4">
      <t>トウロクトドケ</t>
    </rPh>
    <phoneticPr fontId="1"/>
  </si>
  <si>
    <t>②全日本</t>
    <rPh sb="1" eb="4">
      <t>ゼンニッポン</t>
    </rPh>
    <phoneticPr fontId="1"/>
  </si>
  <si>
    <t>③選手権</t>
    <rPh sb="1" eb="4">
      <t>センシュケン</t>
    </rPh>
    <phoneticPr fontId="1"/>
  </si>
  <si>
    <t>参加申込書</t>
    <rPh sb="0" eb="2">
      <t>サンカ</t>
    </rPh>
    <rPh sb="2" eb="3">
      <t>モウ</t>
    </rPh>
    <rPh sb="3" eb="4">
      <t>コ</t>
    </rPh>
    <rPh sb="4" eb="5">
      <t>ショ</t>
    </rPh>
    <phoneticPr fontId="4"/>
  </si>
  <si>
    <t>⑤写真</t>
    <rPh sb="1" eb="3">
      <t>シャシン</t>
    </rPh>
    <phoneticPr fontId="1"/>
  </si>
  <si>
    <t>⑥コンポジションシート</t>
    <phoneticPr fontId="1"/>
  </si>
  <si>
    <t>⑦ラインアップシート</t>
    <phoneticPr fontId="1"/>
  </si>
  <si>
    <t>⑧変更届</t>
    <rPh sb="1" eb="4">
      <t>ヘンコウトドケ</t>
    </rPh>
    <phoneticPr fontId="1"/>
  </si>
  <si>
    <t>学校名</t>
    <rPh sb="0" eb="3">
      <t>ガッコウメイ</t>
    </rPh>
    <phoneticPr fontId="1"/>
  </si>
  <si>
    <t>〇〇市立〇〇小学校と入力</t>
    <rPh sb="2" eb="4">
      <t>シリツ</t>
    </rPh>
    <rPh sb="6" eb="9">
      <t>ショウガッコウ</t>
    </rPh>
    <rPh sb="10" eb="12">
      <t>ニュウリョク</t>
    </rPh>
    <phoneticPr fontId="1"/>
  </si>
  <si>
    <t>全日本</t>
    <rPh sb="0" eb="3">
      <t>ゼンニホン</t>
    </rPh>
    <phoneticPr fontId="1"/>
  </si>
  <si>
    <t>地区のオリジナル大会</t>
    <rPh sb="0" eb="2">
      <t>チク</t>
    </rPh>
    <rPh sb="8" eb="10">
      <t>タイカイ</t>
    </rPh>
    <phoneticPr fontId="1"/>
  </si>
  <si>
    <t>①</t>
    <phoneticPr fontId="1"/>
  </si>
  <si>
    <t>②</t>
    <phoneticPr fontId="1"/>
  </si>
  <si>
    <t>③</t>
    <phoneticPr fontId="1"/>
  </si>
  <si>
    <t>④</t>
    <phoneticPr fontId="1"/>
  </si>
  <si>
    <t>⑤</t>
    <phoneticPr fontId="1"/>
  </si>
  <si>
    <t>⑥</t>
    <phoneticPr fontId="1"/>
  </si>
  <si>
    <t>⑦</t>
    <phoneticPr fontId="1"/>
  </si>
  <si>
    <t>⑧</t>
    <phoneticPr fontId="1"/>
  </si>
  <si>
    <t>⑨</t>
    <phoneticPr fontId="1"/>
  </si>
  <si>
    <t>⑩</t>
    <phoneticPr fontId="1"/>
  </si>
  <si>
    <t>⑫</t>
    <phoneticPr fontId="1"/>
  </si>
  <si>
    <t>⑬</t>
    <phoneticPr fontId="1"/>
  </si>
  <si>
    <t>⑭</t>
    <phoneticPr fontId="1"/>
  </si>
  <si>
    <t>⑮</t>
    <phoneticPr fontId="1"/>
  </si>
  <si>
    <t>⑪</t>
    <phoneticPr fontId="1"/>
  </si>
  <si>
    <t>⑯</t>
    <phoneticPr fontId="1"/>
  </si>
  <si>
    <t>⑰</t>
    <phoneticPr fontId="1"/>
  </si>
  <si>
    <t>⑱</t>
    <phoneticPr fontId="1"/>
  </si>
  <si>
    <t>⑲</t>
    <phoneticPr fontId="1"/>
  </si>
  <si>
    <t>⑳</t>
    <phoneticPr fontId="1"/>
  </si>
  <si>
    <t>㉑</t>
    <phoneticPr fontId="1"/>
  </si>
  <si>
    <t>㉒</t>
    <phoneticPr fontId="1"/>
  </si>
  <si>
    <t>㉓</t>
    <phoneticPr fontId="1"/>
  </si>
  <si>
    <t>㉔</t>
    <phoneticPr fontId="1"/>
  </si>
  <si>
    <t>㉕</t>
    <phoneticPr fontId="1"/>
  </si>
  <si>
    <t>㉖</t>
    <phoneticPr fontId="1"/>
  </si>
  <si>
    <t>㉗</t>
    <phoneticPr fontId="1"/>
  </si>
  <si>
    <t>㉘</t>
    <phoneticPr fontId="1"/>
  </si>
  <si>
    <t>㉙</t>
    <phoneticPr fontId="1"/>
  </si>
  <si>
    <t>㉚</t>
    <phoneticPr fontId="1"/>
  </si>
  <si>
    <t>キャプテン・在籍年数１年目の他地区選手背番号読み換え</t>
    <rPh sb="6" eb="8">
      <t>ザイセキ</t>
    </rPh>
    <rPh sb="8" eb="10">
      <t>ネンスウ</t>
    </rPh>
    <rPh sb="11" eb="13">
      <t>ネンメ</t>
    </rPh>
    <rPh sb="14" eb="17">
      <t>タチク</t>
    </rPh>
    <rPh sb="17" eb="19">
      <t>センシュ</t>
    </rPh>
    <rPh sb="19" eb="22">
      <t>セバンゴウ</t>
    </rPh>
    <rPh sb="22" eb="23">
      <t>ヨ</t>
    </rPh>
    <rPh sb="24" eb="25">
      <t>カ</t>
    </rPh>
    <phoneticPr fontId="1"/>
  </si>
  <si>
    <t>❶</t>
    <phoneticPr fontId="1"/>
  </si>
  <si>
    <t>❷</t>
    <phoneticPr fontId="1"/>
  </si>
  <si>
    <t>❸</t>
    <phoneticPr fontId="1"/>
  </si>
  <si>
    <t>❹</t>
    <phoneticPr fontId="1"/>
  </si>
  <si>
    <t>❺</t>
    <phoneticPr fontId="1"/>
  </si>
  <si>
    <t>❻</t>
    <phoneticPr fontId="1"/>
  </si>
  <si>
    <t>❼</t>
    <phoneticPr fontId="1"/>
  </si>
  <si>
    <t>❽</t>
    <phoneticPr fontId="1"/>
  </si>
  <si>
    <t>❾</t>
    <phoneticPr fontId="1"/>
  </si>
  <si>
    <t>❿</t>
    <phoneticPr fontId="1"/>
  </si>
  <si>
    <t>⓫</t>
    <phoneticPr fontId="1"/>
  </si>
  <si>
    <t>⓬</t>
    <phoneticPr fontId="1"/>
  </si>
  <si>
    <t>⓭</t>
    <phoneticPr fontId="1"/>
  </si>
  <si>
    <t>⓮</t>
    <phoneticPr fontId="1"/>
  </si>
  <si>
    <t>⓯</t>
    <phoneticPr fontId="1"/>
  </si>
  <si>
    <t>⓰</t>
    <phoneticPr fontId="1"/>
  </si>
  <si>
    <t>⓱</t>
    <phoneticPr fontId="1"/>
  </si>
  <si>
    <t>⓲</t>
    <phoneticPr fontId="1"/>
  </si>
  <si>
    <t>⓳</t>
    <phoneticPr fontId="1"/>
  </si>
  <si>
    <t>⓴</t>
    <phoneticPr fontId="1"/>
  </si>
  <si>
    <t>キャプテン</t>
    <phoneticPr fontId="1"/>
  </si>
  <si>
    <t>1年目
他地区</t>
    <rPh sb="1" eb="3">
      <t>ネンメ</t>
    </rPh>
    <rPh sb="4" eb="7">
      <t>タチク</t>
    </rPh>
    <phoneticPr fontId="1"/>
  </si>
  <si>
    <t>背番号読み換え</t>
    <rPh sb="0" eb="3">
      <t>セバンゴウ</t>
    </rPh>
    <rPh sb="3" eb="4">
      <t>ヨ</t>
    </rPh>
    <rPh sb="5" eb="6">
      <t>カ</t>
    </rPh>
    <phoneticPr fontId="1"/>
  </si>
  <si>
    <t>No.</t>
    <phoneticPr fontId="1"/>
  </si>
  <si>
    <t>空欄以外
表示順</t>
    <rPh sb="0" eb="2">
      <t>クウラン</t>
    </rPh>
    <rPh sb="2" eb="4">
      <t>イガイ</t>
    </rPh>
    <rPh sb="5" eb="8">
      <t>ヒョウジジュン</t>
    </rPh>
    <phoneticPr fontId="1"/>
  </si>
  <si>
    <t>背番号
転記用</t>
    <rPh sb="0" eb="3">
      <t>セバンゴウ</t>
    </rPh>
    <rPh sb="4" eb="6">
      <t>テンキ</t>
    </rPh>
    <rPh sb="6" eb="7">
      <t>ヨウ</t>
    </rPh>
    <phoneticPr fontId="1"/>
  </si>
  <si>
    <t>読換後
背番号</t>
    <rPh sb="0" eb="1">
      <t>ヨ</t>
    </rPh>
    <rPh sb="1" eb="2">
      <t>カ</t>
    </rPh>
    <rPh sb="2" eb="3">
      <t>ゴ</t>
    </rPh>
    <rPh sb="4" eb="7">
      <t>セバンゴウ</t>
    </rPh>
    <phoneticPr fontId="1"/>
  </si>
  <si>
    <t>消さないでください</t>
    <rPh sb="0" eb="1">
      <t>ケ</t>
    </rPh>
    <phoneticPr fontId="1"/>
  </si>
  <si>
    <t>↓</t>
    <phoneticPr fontId="1"/>
  </si>
  <si>
    <t>キャプテン判定</t>
    <rPh sb="5" eb="7">
      <t>ハンテイ</t>
    </rPh>
    <phoneticPr fontId="1"/>
  </si>
  <si>
    <t>各種大会</t>
    <rPh sb="0" eb="2">
      <t>カクシュ</t>
    </rPh>
    <rPh sb="2" eb="4">
      <t>タイカイ</t>
    </rPh>
    <phoneticPr fontId="1"/>
  </si>
  <si>
    <t>⇐大会名を入力</t>
    <rPh sb="1" eb="3">
      <t>タイカイ</t>
    </rPh>
    <rPh sb="3" eb="4">
      <t>メイ</t>
    </rPh>
    <phoneticPr fontId="1"/>
  </si>
  <si>
    <t>兵庫県小学生バレーボール連盟　登録届等作成に伴う注意事項</t>
    <rPh sb="0" eb="3">
      <t>ヒョウゴケン</t>
    </rPh>
    <rPh sb="3" eb="6">
      <t>ショウガクセイ</t>
    </rPh>
    <rPh sb="12" eb="14">
      <t>レンメイ</t>
    </rPh>
    <rPh sb="15" eb="18">
      <t>トウロクトドケ</t>
    </rPh>
    <rPh sb="18" eb="19">
      <t>トウ</t>
    </rPh>
    <rPh sb="19" eb="21">
      <t>サクセイ</t>
    </rPh>
    <rPh sb="22" eb="23">
      <t>トモナ</t>
    </rPh>
    <rPh sb="24" eb="28">
      <t>チュウイジコウ</t>
    </rPh>
    <phoneticPr fontId="1"/>
  </si>
  <si>
    <t>シートの説明</t>
    <rPh sb="4" eb="6">
      <t>セツメイ</t>
    </rPh>
    <phoneticPr fontId="1"/>
  </si>
  <si>
    <t>参加申込書</t>
    <rPh sb="0" eb="2">
      <t>サンカ</t>
    </rPh>
    <rPh sb="2" eb="5">
      <t>モウシコミショ</t>
    </rPh>
    <phoneticPr fontId="1"/>
  </si>
  <si>
    <t>④各種大会</t>
    <rPh sb="1" eb="3">
      <t>カクシュ</t>
    </rPh>
    <rPh sb="3" eb="5">
      <t>タイカイ</t>
    </rPh>
    <phoneticPr fontId="1"/>
  </si>
  <si>
    <t>県大会出場時に参加申込書と一緒に提出してください</t>
    <rPh sb="0" eb="1">
      <t>ケン</t>
    </rPh>
    <rPh sb="1" eb="3">
      <t>タイカイ</t>
    </rPh>
    <rPh sb="3" eb="5">
      <t>シュツジョウ</t>
    </rPh>
    <rPh sb="5" eb="6">
      <t>ジ</t>
    </rPh>
    <rPh sb="7" eb="9">
      <t>サンカ</t>
    </rPh>
    <rPh sb="9" eb="12">
      <t>モウシコミショ</t>
    </rPh>
    <rPh sb="13" eb="15">
      <t>イッショ</t>
    </rPh>
    <rPh sb="16" eb="18">
      <t>テイシュツ</t>
    </rPh>
    <phoneticPr fontId="1"/>
  </si>
  <si>
    <t>県大会等公式試合で活用ください</t>
    <rPh sb="0" eb="3">
      <t>ケンタイカイ</t>
    </rPh>
    <rPh sb="3" eb="4">
      <t>トウ</t>
    </rPh>
    <rPh sb="4" eb="6">
      <t>コウシキ</t>
    </rPh>
    <rPh sb="6" eb="8">
      <t>シアイ</t>
    </rPh>
    <rPh sb="9" eb="11">
      <t>カツヨウ</t>
    </rPh>
    <phoneticPr fontId="1"/>
  </si>
  <si>
    <t>原則選手の変更は出来ません（追加はOKです）</t>
    <rPh sb="0" eb="2">
      <t>ゲンソク</t>
    </rPh>
    <rPh sb="2" eb="4">
      <t>センシュ</t>
    </rPh>
    <rPh sb="5" eb="7">
      <t>ヘンコウ</t>
    </rPh>
    <rPh sb="8" eb="10">
      <t>デキ</t>
    </rPh>
    <rPh sb="14" eb="16">
      <t>ツイカ</t>
    </rPh>
    <phoneticPr fontId="1"/>
  </si>
  <si>
    <t>カーソルをもっていけば、右側に▼が表示されるので選択してください。
（プルダウン選択）</t>
    <rPh sb="12" eb="14">
      <t>ミギガワ</t>
    </rPh>
    <rPh sb="17" eb="19">
      <t>ヒョウジ</t>
    </rPh>
    <rPh sb="24" eb="26">
      <t>センタク</t>
    </rPh>
    <rPh sb="40" eb="42">
      <t>センタク</t>
    </rPh>
    <phoneticPr fontId="1"/>
  </si>
  <si>
    <t>必須</t>
    <rPh sb="0" eb="2">
      <t>ヒッス</t>
    </rPh>
    <phoneticPr fontId="1"/>
  </si>
  <si>
    <t>以下のシートに文字等を入力する必要はありません（A4で印刷して使用）</t>
    <rPh sb="0" eb="2">
      <t>イカ</t>
    </rPh>
    <rPh sb="7" eb="9">
      <t>モジ</t>
    </rPh>
    <rPh sb="9" eb="10">
      <t>トウ</t>
    </rPh>
    <rPh sb="11" eb="13">
      <t>ニュウリョク</t>
    </rPh>
    <rPh sb="15" eb="17">
      <t>ヒツヨウ</t>
    </rPh>
    <rPh sb="27" eb="29">
      <t>インサツ</t>
    </rPh>
    <rPh sb="31" eb="33">
      <t>シヨウ</t>
    </rPh>
    <phoneticPr fontId="1"/>
  </si>
  <si>
    <t>プルダウンメニュー</t>
    <phoneticPr fontId="1"/>
  </si>
  <si>
    <t>他府県</t>
    <rPh sb="0" eb="3">
      <t>タフケン</t>
    </rPh>
    <phoneticPr fontId="1"/>
  </si>
  <si>
    <t>各種大会</t>
    <rPh sb="0" eb="4">
      <t>カクシュタイカイ</t>
    </rPh>
    <phoneticPr fontId="1"/>
  </si>
  <si>
    <t>府県を記入</t>
    <rPh sb="0" eb="2">
      <t>フケン</t>
    </rPh>
    <rPh sb="3" eb="5">
      <t>キニュウ</t>
    </rPh>
    <phoneticPr fontId="1"/>
  </si>
  <si>
    <t>大会名を記入</t>
    <rPh sb="0" eb="2">
      <t>タイカイ</t>
    </rPh>
    <rPh sb="2" eb="3">
      <t>ナ</t>
    </rPh>
    <rPh sb="4" eb="6">
      <t>キニュウ</t>
    </rPh>
    <phoneticPr fontId="1"/>
  </si>
  <si>
    <t>＊他府県から移籍された選手の場合活用ください</t>
    <rPh sb="1" eb="2">
      <t>タ</t>
    </rPh>
    <rPh sb="2" eb="4">
      <t>フケン</t>
    </rPh>
    <rPh sb="6" eb="8">
      <t>イセキ</t>
    </rPh>
    <rPh sb="11" eb="13">
      <t>センシュ</t>
    </rPh>
    <rPh sb="14" eb="16">
      <t>バアイ</t>
    </rPh>
    <rPh sb="16" eb="18">
      <t>カツヨウ</t>
    </rPh>
    <phoneticPr fontId="1"/>
  </si>
  <si>
    <t>＊各地区のオリジナル大会で活用ください</t>
    <rPh sb="1" eb="2">
      <t>カク</t>
    </rPh>
    <rPh sb="2" eb="4">
      <t>チク</t>
    </rPh>
    <rPh sb="10" eb="12">
      <t>タイカイ</t>
    </rPh>
    <rPh sb="13" eb="15">
      <t>カツヨウ</t>
    </rPh>
    <phoneticPr fontId="1"/>
  </si>
  <si>
    <t>参加申込</t>
    <rPh sb="0" eb="2">
      <t>サンカ</t>
    </rPh>
    <rPh sb="2" eb="4">
      <t>モウシコミ</t>
    </rPh>
    <phoneticPr fontId="1"/>
  </si>
  <si>
    <t>参加申込書コーチ表示順</t>
    <rPh sb="0" eb="2">
      <t>サンカ</t>
    </rPh>
    <rPh sb="2" eb="5">
      <t>モウシコミショ</t>
    </rPh>
    <rPh sb="8" eb="10">
      <t>ヒョウジ</t>
    </rPh>
    <rPh sb="10" eb="11">
      <t>ジュン</t>
    </rPh>
    <phoneticPr fontId="1"/>
  </si>
  <si>
    <t>ver１４</t>
    <phoneticPr fontId="1"/>
  </si>
  <si>
    <t>ID番号</t>
    <phoneticPr fontId="1"/>
  </si>
  <si>
    <t>身長</t>
    <phoneticPr fontId="1"/>
  </si>
  <si>
    <t>第</t>
    <rPh sb="0" eb="1">
      <t>ダイ</t>
    </rPh>
    <phoneticPr fontId="1"/>
  </si>
  <si>
    <t>選手権</t>
    <phoneticPr fontId="1"/>
  </si>
  <si>
    <t>参加申込書宛名</t>
    <rPh sb="0" eb="2">
      <t>サンカ</t>
    </rPh>
    <rPh sb="2" eb="5">
      <t>モウシコミショ</t>
    </rPh>
    <rPh sb="5" eb="7">
      <t>アテナ</t>
    </rPh>
    <phoneticPr fontId="1"/>
  </si>
  <si>
    <t>申込</t>
    <rPh sb="0" eb="2">
      <t>モウシコミ</t>
    </rPh>
    <phoneticPr fontId="1"/>
  </si>
  <si>
    <t>大会名</t>
    <rPh sb="0" eb="3">
      <t>タイカイメイ</t>
    </rPh>
    <phoneticPr fontId="1"/>
  </si>
  <si>
    <t>ベンチにコーチ２人まで可</t>
    <rPh sb="8" eb="9">
      <t>ニン</t>
    </rPh>
    <rPh sb="11" eb="12">
      <t>カ</t>
    </rPh>
    <phoneticPr fontId="1"/>
  </si>
  <si>
    <t>保護者代表</t>
    <rPh sb="0" eb="3">
      <t>ホゴシャ</t>
    </rPh>
    <rPh sb="3" eb="5">
      <t>ダイヒョウ</t>
    </rPh>
    <phoneticPr fontId="1"/>
  </si>
  <si>
    <t>背番号読み換え</t>
    <rPh sb="0" eb="1">
      <t>セ</t>
    </rPh>
    <rPh sb="1" eb="3">
      <t>バンゴウ</t>
    </rPh>
    <rPh sb="3" eb="4">
      <t>ヨ</t>
    </rPh>
    <rPh sb="5" eb="6">
      <t>カ</t>
    </rPh>
    <phoneticPr fontId="1"/>
  </si>
  <si>
    <t>全日本・県大会出場時必須</t>
    <rPh sb="4" eb="7">
      <t>ケンタイカイ</t>
    </rPh>
    <phoneticPr fontId="1"/>
  </si>
  <si>
    <t>参加申込チーム名</t>
    <rPh sb="0" eb="2">
      <t>サンカ</t>
    </rPh>
    <rPh sb="2" eb="3">
      <t>サル</t>
    </rPh>
    <phoneticPr fontId="1"/>
  </si>
  <si>
    <t>チーム 1</t>
    <phoneticPr fontId="1"/>
  </si>
  <si>
    <t>チーム 2</t>
    <phoneticPr fontId="1"/>
  </si>
  <si>
    <t>チーム 3</t>
    <phoneticPr fontId="1"/>
  </si>
  <si>
    <t>チームID(9桁)</t>
    <rPh sb="7" eb="8">
      <t>ケタ</t>
    </rPh>
    <phoneticPr fontId="1"/>
  </si>
  <si>
    <r>
      <t xml:space="preserve">チーム名
</t>
    </r>
    <r>
      <rPr>
        <sz val="10"/>
        <color rgb="FFFF0000"/>
        <rFont val="Meiryo UI"/>
        <family val="3"/>
        <charset val="128"/>
      </rPr>
      <t>(JVA-MRSと同じ)</t>
    </r>
    <rPh sb="3" eb="4">
      <t>メイ</t>
    </rPh>
    <rPh sb="14" eb="15">
      <t>オナ</t>
    </rPh>
    <phoneticPr fontId="1"/>
  </si>
  <si>
    <t>メールアドレス</t>
    <phoneticPr fontId="1"/>
  </si>
  <si>
    <t>年度（和暦）</t>
    <phoneticPr fontId="1"/>
  </si>
  <si>
    <t>見本写真
送付先</t>
    <rPh sb="0" eb="2">
      <t>ミホン</t>
    </rPh>
    <rPh sb="2" eb="4">
      <t>シャシン</t>
    </rPh>
    <rPh sb="5" eb="8">
      <t>ソウフサキ</t>
    </rPh>
    <phoneticPr fontId="1"/>
  </si>
  <si>
    <t>住所</t>
    <phoneticPr fontId="1"/>
  </si>
  <si>
    <t>背番号</t>
    <phoneticPr fontId="1"/>
  </si>
  <si>
    <t>キャプテンは白抜き数字（例：①）</t>
    <rPh sb="6" eb="8">
      <t>シロヌ</t>
    </rPh>
    <rPh sb="9" eb="11">
      <t>スウジ</t>
    </rPh>
    <rPh sb="12" eb="13">
      <t>レイ</t>
    </rPh>
    <phoneticPr fontId="1"/>
  </si>
  <si>
    <t>在籍年数１年目の他地区の選手の背番号は黒抜き数字（例：❷）</t>
    <rPh sb="0" eb="4">
      <t>ザイセキネンスウ</t>
    </rPh>
    <rPh sb="5" eb="7">
      <t>ネンメ</t>
    </rPh>
    <rPh sb="8" eb="9">
      <t>タ</t>
    </rPh>
    <rPh sb="9" eb="11">
      <t>チク</t>
    </rPh>
    <rPh sb="12" eb="14">
      <t>センシュ</t>
    </rPh>
    <rPh sb="15" eb="18">
      <t>セバンゴウ</t>
    </rPh>
    <rPh sb="19" eb="21">
      <t>クロヌ</t>
    </rPh>
    <rPh sb="22" eb="24">
      <t>スウジ</t>
    </rPh>
    <rPh sb="25" eb="26">
      <t>レイ</t>
    </rPh>
    <phoneticPr fontId="1"/>
  </si>
  <si>
    <t>＊着色部のみ入力してください。（白地は自動的にデータが転送されるため入力不要）</t>
    <rPh sb="1" eb="4">
      <t>チャクショクブ</t>
    </rPh>
    <rPh sb="6" eb="8">
      <t>ニュウリョク</t>
    </rPh>
    <rPh sb="16" eb="18">
      <t>シロジ</t>
    </rPh>
    <rPh sb="19" eb="22">
      <t>ジドウテキ</t>
    </rPh>
    <rPh sb="27" eb="29">
      <t>テンソウ</t>
    </rPh>
    <rPh sb="34" eb="36">
      <t>ニュウリョク</t>
    </rPh>
    <rPh sb="36" eb="38">
      <t>フヨウ</t>
    </rPh>
    <phoneticPr fontId="1"/>
  </si>
  <si>
    <t>大会出場する選手の背番号を入力してください</t>
    <phoneticPr fontId="1"/>
  </si>
  <si>
    <t>・キャプテンの背番号はまる数字（例：①）</t>
    <phoneticPr fontId="1"/>
  </si>
  <si>
    <t>・在籍年数１年目の他地区の選手の背番号は黒抜き数字（例：❷）</t>
    <phoneticPr fontId="1"/>
  </si>
  <si>
    <t>《作成時の注意事項》</t>
    <rPh sb="1" eb="4">
      <t>サクセイジ</t>
    </rPh>
    <rPh sb="5" eb="7">
      <t>チュウイ</t>
    </rPh>
    <rPh sb="7" eb="9">
      <t>ジコウ</t>
    </rPh>
    <phoneticPr fontId="1"/>
  </si>
  <si>
    <t>文字数字を入力してください</t>
    <rPh sb="0" eb="2">
      <t>モジ</t>
    </rPh>
    <rPh sb="2" eb="4">
      <t>スウジ</t>
    </rPh>
    <rPh sb="5" eb="7">
      <t>ニュウリョク</t>
    </rPh>
    <phoneticPr fontId="1"/>
  </si>
  <si>
    <r>
      <t>プログラム用短縮
名称</t>
    </r>
    <r>
      <rPr>
        <sz val="10"/>
        <color rgb="FFFF0000"/>
        <rFont val="Meiryo UI"/>
        <family val="3"/>
        <charset val="128"/>
      </rPr>
      <t>(７字以内)</t>
    </r>
    <rPh sb="5" eb="6">
      <t>ヨウ</t>
    </rPh>
    <rPh sb="6" eb="8">
      <t>タンシュク</t>
    </rPh>
    <rPh sb="9" eb="11">
      <t>メイショウ</t>
    </rPh>
    <rPh sb="13" eb="14">
      <t>ジ</t>
    </rPh>
    <rPh sb="14" eb="16">
      <t>イナイ</t>
    </rPh>
    <phoneticPr fontId="1"/>
  </si>
  <si>
    <r>
      <t>得点板用短縮
名称</t>
    </r>
    <r>
      <rPr>
        <sz val="10"/>
        <color rgb="FFFF0000"/>
        <rFont val="Meiryo UI"/>
        <family val="3"/>
        <charset val="128"/>
      </rPr>
      <t>(３字以内)</t>
    </r>
    <rPh sb="0" eb="2">
      <t>トクテン</t>
    </rPh>
    <rPh sb="2" eb="3">
      <t>イタ</t>
    </rPh>
    <rPh sb="3" eb="4">
      <t>ヨウ</t>
    </rPh>
    <rPh sb="4" eb="6">
      <t>タンシュク</t>
    </rPh>
    <rPh sb="7" eb="9">
      <t>メイショウ</t>
    </rPh>
    <rPh sb="11" eb="12">
      <t>ジ</t>
    </rPh>
    <rPh sb="12" eb="14">
      <t>イナイ</t>
    </rPh>
    <phoneticPr fontId="1"/>
  </si>
  <si>
    <t>白丸数字（キャプテン）を背番号の数字に置き換えます</t>
    <rPh sb="0" eb="2">
      <t>シロマル</t>
    </rPh>
    <rPh sb="2" eb="4">
      <t>スウジ</t>
    </rPh>
    <rPh sb="12" eb="15">
      <t>セバンゴウ</t>
    </rPh>
    <rPh sb="16" eb="18">
      <t>スウジ</t>
    </rPh>
    <rPh sb="19" eb="20">
      <t>オ</t>
    </rPh>
    <rPh sb="21" eb="22">
      <t>カ</t>
    </rPh>
    <phoneticPr fontId="1"/>
  </si>
  <si>
    <t>黒丸数字（移籍１年目）を背番号の数字に置き換えます</t>
    <rPh sb="0" eb="2">
      <t>クロマル</t>
    </rPh>
    <rPh sb="2" eb="4">
      <t>スウジ</t>
    </rPh>
    <rPh sb="5" eb="7">
      <t>イセキ</t>
    </rPh>
    <rPh sb="8" eb="10">
      <t>ネンメ</t>
    </rPh>
    <rPh sb="12" eb="15">
      <t>セバンゴウ</t>
    </rPh>
    <rPh sb="16" eb="18">
      <t>スウジ</t>
    </rPh>
    <rPh sb="19" eb="20">
      <t>オ</t>
    </rPh>
    <rPh sb="21" eb="22">
      <t>カ</t>
    </rPh>
    <phoneticPr fontId="1"/>
  </si>
  <si>
    <t>※79行目以降参照</t>
    <phoneticPr fontId="1"/>
  </si>
  <si>
    <t>チーム選択</t>
    <rPh sb="3" eb="5">
      <t>センタク</t>
    </rPh>
    <phoneticPr fontId="1"/>
  </si>
  <si>
    <t>連盟登録チーム</t>
    <rPh sb="0" eb="2">
      <t>レンメイ</t>
    </rPh>
    <rPh sb="2" eb="4">
      <t>トウロク</t>
    </rPh>
    <phoneticPr fontId="1"/>
  </si>
  <si>
    <t>井吹ブラック</t>
  </si>
  <si>
    <t>連盟登録
チーム</t>
    <phoneticPr fontId="1"/>
  </si>
  <si>
    <t>井吹ホワイト</t>
  </si>
  <si>
    <t>登録届
指導表示順</t>
    <rPh sb="0" eb="3">
      <t>トウロクトドケ</t>
    </rPh>
    <rPh sb="4" eb="6">
      <t>シドウ</t>
    </rPh>
    <rPh sb="6" eb="9">
      <t>ヒョウジジュン</t>
    </rPh>
    <phoneticPr fontId="1"/>
  </si>
  <si>
    <t>登録届表示順</t>
  </si>
  <si>
    <t>チーム</t>
    <phoneticPr fontId="1"/>
  </si>
  <si>
    <r>
      <t>←②全日本、</t>
    </r>
    <r>
      <rPr>
        <b/>
        <sz val="11"/>
        <color rgb="FFFF0000"/>
        <rFont val="ＭＳ Ｐゴシック"/>
        <family val="3"/>
        <charset val="128"/>
      </rPr>
      <t>③選手権、④各種大会シートでチームを選択してください</t>
    </r>
    <rPh sb="2" eb="5">
      <t>ゼンニホン</t>
    </rPh>
    <rPh sb="7" eb="10">
      <t>センシュケン</t>
    </rPh>
    <rPh sb="12" eb="16">
      <t>カクシュタイカイ</t>
    </rPh>
    <rPh sb="24" eb="26">
      <t>センタク</t>
    </rPh>
    <phoneticPr fontId="1"/>
  </si>
  <si>
    <t>☆
キャプテン</t>
    <phoneticPr fontId="1"/>
  </si>
  <si>
    <r>
      <t>←②全日本、</t>
    </r>
    <r>
      <rPr>
        <b/>
        <sz val="11"/>
        <color rgb="FFFF0000"/>
        <rFont val="ＭＳ Ｐゴシック"/>
        <family val="3"/>
        <charset val="128"/>
      </rPr>
      <t>③選手権シートでチームを選択してください</t>
    </r>
    <rPh sb="2" eb="5">
      <t>ゼンニホン</t>
    </rPh>
    <rPh sb="7" eb="10">
      <t>センシュケン</t>
    </rPh>
    <rPh sb="18" eb="20">
      <t>センタク</t>
    </rPh>
    <phoneticPr fontId="1"/>
  </si>
  <si>
    <t>送付先氏名</t>
    <rPh sb="0" eb="3">
      <t>ソウフサキ</t>
    </rPh>
    <rPh sb="3" eb="5">
      <t>シメイ</t>
    </rPh>
    <phoneticPr fontId="1"/>
  </si>
  <si>
    <t>送付先電話番号</t>
    <rPh sb="0" eb="3">
      <t>ソウフサキ</t>
    </rPh>
    <rPh sb="3" eb="7">
      <t>デンワバンゴウ</t>
    </rPh>
    <phoneticPr fontId="1"/>
  </si>
  <si>
    <t>入力シートの着色部分に文字等を入力します。
他のシートへ入力する箇所はありません。</t>
    <rPh sb="0" eb="2">
      <t>ニュウリョク</t>
    </rPh>
    <rPh sb="6" eb="8">
      <t>チャクショク</t>
    </rPh>
    <rPh sb="8" eb="10">
      <t>ブブン</t>
    </rPh>
    <rPh sb="11" eb="14">
      <t>モジトウ</t>
    </rPh>
    <rPh sb="15" eb="17">
      <t>ニュウリョク</t>
    </rPh>
    <rPh sb="23" eb="24">
      <t>タ</t>
    </rPh>
    <rPh sb="29" eb="31">
      <t>ニュウリョク</t>
    </rPh>
    <rPh sb="33" eb="35">
      <t>カショ</t>
    </rPh>
    <phoneticPr fontId="1"/>
  </si>
  <si>
    <t>←チームを選択してください</t>
    <rPh sb="5" eb="7">
      <t>センタク</t>
    </rPh>
    <phoneticPr fontId="4"/>
  </si>
  <si>
    <t>地区大会で使用される場合は、入力シートの参加申込書宛名は地区名を、
県大会出場は兵庫県を選択してください
このシートで印刷するチームを選択してください</t>
    <rPh sb="0" eb="4">
      <t>チクタイカイ</t>
    </rPh>
    <rPh sb="5" eb="7">
      <t>シヨウ</t>
    </rPh>
    <rPh sb="10" eb="12">
      <t>バアイ</t>
    </rPh>
    <rPh sb="14" eb="16">
      <t>ニュウリョク</t>
    </rPh>
    <rPh sb="20" eb="22">
      <t>サンカ</t>
    </rPh>
    <rPh sb="22" eb="25">
      <t>モウシコミショ</t>
    </rPh>
    <rPh sb="25" eb="27">
      <t>アテナ</t>
    </rPh>
    <rPh sb="28" eb="30">
      <t>チク</t>
    </rPh>
    <rPh sb="30" eb="31">
      <t>メイ</t>
    </rPh>
    <rPh sb="34" eb="37">
      <t>ケンタイカイ</t>
    </rPh>
    <rPh sb="37" eb="39">
      <t>シュツジョウ</t>
    </rPh>
    <rPh sb="40" eb="43">
      <t>ヒョウゴケン</t>
    </rPh>
    <rPh sb="59" eb="61">
      <t>インサツ</t>
    </rPh>
    <rPh sb="67" eb="69">
      <t>センタク</t>
    </rPh>
    <phoneticPr fontId="1"/>
  </si>
  <si>
    <t>各地区のオリジナル大会で使用してください
このシートで印刷するチームを選択してください</t>
    <rPh sb="0" eb="1">
      <t>カク</t>
    </rPh>
    <rPh sb="1" eb="3">
      <t>チク</t>
    </rPh>
    <rPh sb="9" eb="11">
      <t>タイカイ</t>
    </rPh>
    <rPh sb="12" eb="14">
      <t>シヨウ</t>
    </rPh>
    <rPh sb="27" eb="29">
      <t>インサツ</t>
    </rPh>
    <rPh sb="35" eb="37">
      <t>センタク</t>
    </rPh>
    <phoneticPr fontId="1"/>
  </si>
  <si>
    <t>←チームを選択してください</t>
    <rPh sb="5" eb="7">
      <t>センタク</t>
    </rPh>
    <phoneticPr fontId="1"/>
  </si>
  <si>
    <t>連盟登録に必要なシートです、年度初めに地区へ提出してください
印刷するチームを選択してください</t>
    <rPh sb="0" eb="2">
      <t>レンメイ</t>
    </rPh>
    <rPh sb="2" eb="4">
      <t>トウロク</t>
    </rPh>
    <rPh sb="5" eb="7">
      <t>ヒツヨウ</t>
    </rPh>
    <rPh sb="14" eb="16">
      <t>ネンド</t>
    </rPh>
    <rPh sb="16" eb="17">
      <t>ハジ</t>
    </rPh>
    <rPh sb="19" eb="21">
      <t>チク</t>
    </rPh>
    <rPh sb="22" eb="24">
      <t>テイシュツ</t>
    </rPh>
    <rPh sb="31" eb="33">
      <t>インサツ</t>
    </rPh>
    <rPh sb="39" eb="41">
      <t>センタク</t>
    </rPh>
    <phoneticPr fontId="1"/>
  </si>
  <si>
    <t>指導者代表</t>
    <rPh sb="0" eb="3">
      <t>シドウシャ</t>
    </rPh>
    <rPh sb="3" eb="5">
      <t>ダイヒョウ</t>
    </rPh>
    <phoneticPr fontId="1"/>
  </si>
  <si>
    <t>全日本および選手権大会は地区予選から入力必須です</t>
    <rPh sb="0" eb="3">
      <t>ゼンニホン</t>
    </rPh>
    <rPh sb="6" eb="9">
      <t>センシュケン</t>
    </rPh>
    <rPh sb="9" eb="11">
      <t>タイカイ</t>
    </rPh>
    <rPh sb="12" eb="14">
      <t>チク</t>
    </rPh>
    <rPh sb="14" eb="16">
      <t>ヨセン</t>
    </rPh>
    <rPh sb="18" eb="20">
      <t>ニュウリョク</t>
    </rPh>
    <rPh sb="20" eb="22">
      <t>ヒッス</t>
    </rPh>
    <phoneticPr fontId="1"/>
  </si>
  <si>
    <t>県大会出場時必須（⑤の書類が提出必須となります）</t>
    <rPh sb="0" eb="3">
      <t>ケンタイカイ</t>
    </rPh>
    <rPh sb="3" eb="6">
      <t>シュツジョウジ</t>
    </rPh>
    <rPh sb="6" eb="8">
      <t>ヒッス</t>
    </rPh>
    <rPh sb="11" eb="13">
      <t>ショルイ</t>
    </rPh>
    <rPh sb="14" eb="16">
      <t>テイシュツ</t>
    </rPh>
    <rPh sb="16" eb="18">
      <t>ヒッス</t>
    </rPh>
    <phoneticPr fontId="1"/>
  </si>
  <si>
    <t>井吹レッド</t>
  </si>
  <si>
    <t>フレンドリー大会</t>
  </si>
  <si>
    <t>親和ジュニアカップ</t>
  </si>
  <si>
    <t>神戸学院大学杯</t>
  </si>
  <si>
    <t>デンソーテン杯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</si>
</sst>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&quot;令和&quot;#&quot;年度&quot;"/>
    <numFmt numFmtId="177" formatCode="###\-####"/>
    <numFmt numFmtId="178" formatCode="&quot;第&quot;#&quot;回&quot;"/>
  </numFmts>
  <fonts count="73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22"/>
      <color theme="1"/>
      <name val="ＭＳ Ｐゴシック"/>
      <family val="2"/>
      <charset val="128"/>
      <scheme val="minor"/>
    </font>
    <font>
      <sz val="16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2"/>
      <name val="ＭＳ Ｐゴシック"/>
      <family val="3"/>
      <charset val="128"/>
    </font>
    <font>
      <sz val="20"/>
      <name val="ＭＳ Ｐゴシック"/>
      <family val="3"/>
      <charset val="128"/>
    </font>
    <font>
      <sz val="9"/>
      <name val="ＭＳ Ｐゴシック"/>
      <family val="3"/>
      <charset val="128"/>
    </font>
    <font>
      <sz val="14"/>
      <name val="ＭＳ Ｐゴシック"/>
      <family val="3"/>
      <charset val="128"/>
    </font>
    <font>
      <sz val="10"/>
      <name val="ＭＳ Ｐゴシック"/>
      <family val="3"/>
      <charset val="128"/>
    </font>
    <font>
      <sz val="12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18"/>
      <color theme="1"/>
      <name val="ＭＳ Ｐゴシック"/>
      <family val="2"/>
      <charset val="128"/>
      <scheme val="minor"/>
    </font>
    <font>
      <u/>
      <sz val="10.5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sz val="8"/>
      <name val="ＭＳ Ｐゴシック"/>
      <family val="3"/>
      <charset val="128"/>
      <scheme val="minor"/>
    </font>
    <font>
      <sz val="10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8"/>
      <color theme="1"/>
      <name val="ＭＳ Ｐゴシック"/>
      <family val="3"/>
      <charset val="128"/>
      <scheme val="minor"/>
    </font>
    <font>
      <sz val="11"/>
      <name val="HG丸ｺﾞｼｯｸM-PRO"/>
      <family val="3"/>
      <charset val="128"/>
    </font>
    <font>
      <sz val="10"/>
      <name val="HG丸ｺﾞｼｯｸM-PRO"/>
      <family val="3"/>
      <charset val="128"/>
    </font>
    <font>
      <sz val="6"/>
      <name val="HG丸ｺﾞｼｯｸM-PRO"/>
      <family val="3"/>
      <charset val="128"/>
    </font>
    <font>
      <sz val="9"/>
      <name val="HG丸ｺﾞｼｯｸM-PRO"/>
      <family val="3"/>
      <charset val="128"/>
    </font>
    <font>
      <sz val="14"/>
      <name val="HG丸ｺﾞｼｯｸM-PRO"/>
      <family val="3"/>
      <charset val="128"/>
    </font>
    <font>
      <sz val="22"/>
      <color indexed="8"/>
      <name val="ＪＳＰ明朝"/>
      <family val="1"/>
      <charset val="128"/>
    </font>
    <font>
      <sz val="20"/>
      <color indexed="8"/>
      <name val="ＪＳＰ明朝"/>
      <family val="1"/>
      <charset val="128"/>
    </font>
    <font>
      <sz val="11"/>
      <color indexed="8"/>
      <name val="ＪＳＰ明朝"/>
      <family val="1"/>
      <charset val="128"/>
    </font>
    <font>
      <sz val="10"/>
      <color indexed="8"/>
      <name val="ＪＳ明朝"/>
      <family val="1"/>
      <charset val="128"/>
    </font>
    <font>
      <sz val="22"/>
      <color indexed="8"/>
      <name val="ＭＳ Ｐゴシック"/>
      <family val="3"/>
      <charset val="128"/>
    </font>
    <font>
      <sz val="11"/>
      <color indexed="8"/>
      <name val="ＪＳ明朝"/>
      <family val="1"/>
      <charset val="128"/>
    </font>
    <font>
      <sz val="14"/>
      <color indexed="8"/>
      <name val="ＪＳＰ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11"/>
      <name val="ＭＳ Ｐゴシック"/>
      <family val="2"/>
      <charset val="128"/>
    </font>
    <font>
      <sz val="9"/>
      <name val="ＭＳ ゴシック"/>
      <family val="3"/>
      <charset val="128"/>
    </font>
    <font>
      <sz val="12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18"/>
      <name val="ＭＳ ゴシック"/>
      <family val="3"/>
      <charset val="128"/>
    </font>
    <font>
      <sz val="14"/>
      <name val="ＭＳ ゴシック"/>
      <family val="3"/>
      <charset val="128"/>
    </font>
    <font>
      <sz val="16"/>
      <name val="ＭＳ ゴシック"/>
      <family val="3"/>
      <charset val="128"/>
    </font>
    <font>
      <b/>
      <sz val="18"/>
      <name val="ＭＳ ゴシック"/>
      <family val="3"/>
      <charset val="128"/>
    </font>
    <font>
      <b/>
      <sz val="18"/>
      <name val="ＭＳ Ｐゴシック"/>
      <family val="3"/>
      <charset val="128"/>
    </font>
    <font>
      <sz val="14"/>
      <color theme="1"/>
      <name val="ＭＳ Ｐゴシック"/>
      <family val="3"/>
      <charset val="128"/>
      <scheme val="minor"/>
    </font>
    <font>
      <sz val="18"/>
      <name val="ＭＳ Ｐゴシック"/>
      <family val="3"/>
      <charset val="128"/>
    </font>
    <font>
      <sz val="18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0"/>
      <color rgb="FF000000"/>
      <name val="Arial"/>
      <family val="2"/>
    </font>
    <font>
      <sz val="20"/>
      <color theme="1"/>
      <name val="ＭＳ Ｐゴシック"/>
      <family val="3"/>
      <charset val="128"/>
      <scheme val="minor"/>
    </font>
    <font>
      <sz val="8"/>
      <name val="ＭＳ ゴシック"/>
      <family val="3"/>
      <charset val="128"/>
    </font>
    <font>
      <sz val="7"/>
      <name val="ＭＳ ゴシック"/>
      <family val="3"/>
      <charset val="128"/>
    </font>
    <font>
      <u/>
      <sz val="11"/>
      <color theme="10"/>
      <name val="ＭＳ Ｐゴシック"/>
      <family val="2"/>
      <charset val="128"/>
      <scheme val="minor"/>
    </font>
    <font>
      <b/>
      <sz val="14"/>
      <color rgb="FFFF0000"/>
      <name val="ＭＳ Ｐゴシック"/>
      <family val="3"/>
      <charset val="128"/>
      <scheme val="minor"/>
    </font>
    <font>
      <sz val="22"/>
      <color theme="1"/>
      <name val="ＭＳ Ｐゴシック"/>
      <family val="3"/>
      <charset val="128"/>
      <scheme val="minor"/>
    </font>
    <font>
      <sz val="9"/>
      <color indexed="8"/>
      <name val="ＪＳＰ明朝"/>
      <family val="1"/>
      <charset val="128"/>
    </font>
    <font>
      <sz val="11"/>
      <name val="ＭＳ Ｐゴシック"/>
      <family val="2"/>
      <charset val="128"/>
      <scheme val="minor"/>
    </font>
    <font>
      <b/>
      <sz val="11"/>
      <color rgb="FFFF0000"/>
      <name val="ＭＳ Ｐゴシック"/>
      <family val="3"/>
      <charset val="128"/>
    </font>
    <font>
      <sz val="20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</font>
    <font>
      <sz val="11"/>
      <color theme="1"/>
      <name val="Meiryo UI"/>
      <family val="3"/>
      <charset val="128"/>
    </font>
    <font>
      <b/>
      <sz val="14"/>
      <color rgb="FFFF0000"/>
      <name val="Meiryo UI"/>
      <family val="3"/>
      <charset val="128"/>
    </font>
    <font>
      <sz val="12"/>
      <name val="Meiryo UI"/>
      <family val="3"/>
      <charset val="128"/>
    </font>
    <font>
      <b/>
      <sz val="11"/>
      <color rgb="FFFF0000"/>
      <name val="Meiryo UI"/>
      <family val="3"/>
      <charset val="128"/>
    </font>
    <font>
      <u/>
      <sz val="11"/>
      <color theme="10"/>
      <name val="Meiryo UI"/>
      <family val="3"/>
      <charset val="128"/>
    </font>
    <font>
      <sz val="11"/>
      <name val="Meiryo UI"/>
      <family val="3"/>
      <charset val="128"/>
    </font>
    <font>
      <sz val="10"/>
      <color rgb="FFFF0000"/>
      <name val="Meiryo UI"/>
      <family val="3"/>
      <charset val="128"/>
    </font>
    <font>
      <sz val="11"/>
      <color rgb="FFFF0000"/>
      <name val="Meiryo UI"/>
      <family val="3"/>
      <charset val="128"/>
    </font>
    <font>
      <sz val="10"/>
      <color theme="1"/>
      <name val="Meiryo UI"/>
      <family val="3"/>
      <charset val="128"/>
    </font>
    <font>
      <b/>
      <sz val="11"/>
      <color theme="1"/>
      <name val="Meiryo UI"/>
      <family val="3"/>
      <charset val="128"/>
    </font>
    <font>
      <b/>
      <sz val="9"/>
      <name val="Meiryo UI"/>
      <family val="3"/>
      <charset val="128"/>
    </font>
    <font>
      <b/>
      <sz val="11"/>
      <name val="Meiryo UI"/>
      <family val="3"/>
      <charset val="128"/>
    </font>
    <font>
      <sz val="20"/>
      <name val="ＭＳ Ｐゴシック"/>
      <family val="3"/>
      <charset val="128"/>
      <scheme val="minor"/>
    </font>
    <font>
      <b/>
      <sz val="11"/>
      <color rgb="FFFF0000"/>
      <name val="ＭＳ Ｐゴシック"/>
      <family val="3"/>
      <charset val="128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CCECFF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66"/>
        <bgColor indexed="64"/>
      </patternFill>
    </fill>
  </fills>
  <borders count="19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indexed="64"/>
      </top>
      <bottom style="medium">
        <color auto="1"/>
      </bottom>
      <diagonal/>
    </border>
    <border>
      <left/>
      <right style="thin">
        <color auto="1"/>
      </right>
      <top style="thin">
        <color indexed="64"/>
      </top>
      <bottom style="medium">
        <color auto="1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/>
      <top style="thin">
        <color indexed="64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indexed="64"/>
      </bottom>
      <diagonal/>
    </border>
    <border>
      <left/>
      <right style="medium">
        <color auto="1"/>
      </right>
      <top style="thin">
        <color indexed="64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indexed="64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auto="1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/>
      <top/>
      <bottom style="dotted">
        <color indexed="64"/>
      </bottom>
      <diagonal/>
    </border>
    <border>
      <left style="dotted">
        <color indexed="64"/>
      </left>
      <right/>
      <top/>
      <bottom/>
      <diagonal/>
    </border>
    <border>
      <left/>
      <right style="dotted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dotted">
        <color indexed="64"/>
      </left>
      <right/>
      <top/>
      <bottom style="dotted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 style="medium">
        <color indexed="64"/>
      </left>
      <right/>
      <top style="medium">
        <color indexed="64"/>
      </top>
      <bottom style="dotted">
        <color indexed="64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 style="thin">
        <color indexed="64"/>
      </left>
      <right/>
      <top style="dashed">
        <color indexed="64"/>
      </top>
      <bottom/>
      <diagonal/>
    </border>
    <border>
      <left/>
      <right/>
      <top style="dashed">
        <color indexed="64"/>
      </top>
      <bottom/>
      <diagonal/>
    </border>
    <border>
      <left/>
      <right style="thin">
        <color indexed="64"/>
      </right>
      <top style="dashed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auto="1"/>
      </left>
      <right/>
      <top style="medium">
        <color auto="1"/>
      </top>
      <bottom style="dashed">
        <color indexed="64"/>
      </bottom>
      <diagonal/>
    </border>
    <border>
      <left/>
      <right/>
      <top style="medium">
        <color auto="1"/>
      </top>
      <bottom style="dashed">
        <color indexed="64"/>
      </bottom>
      <diagonal/>
    </border>
    <border>
      <left/>
      <right style="thin">
        <color auto="1"/>
      </right>
      <top style="medium">
        <color auto="1"/>
      </top>
      <bottom style="dashed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ashed">
        <color indexed="64"/>
      </bottom>
      <diagonal/>
    </border>
    <border>
      <left/>
      <right/>
      <top style="thin">
        <color indexed="64"/>
      </top>
      <bottom style="dashed">
        <color indexed="64"/>
      </bottom>
      <diagonal/>
    </border>
    <border>
      <left/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/>
      <top style="thin">
        <color indexed="64"/>
      </top>
      <bottom style="dashed">
        <color indexed="64"/>
      </bottom>
      <diagonal/>
    </border>
    <border>
      <left/>
      <right style="medium">
        <color indexed="64"/>
      </right>
      <top style="thin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/>
      <diagonal/>
    </border>
    <border>
      <left style="medium">
        <color indexed="64"/>
      </left>
      <right/>
      <top style="dashed">
        <color indexed="64"/>
      </top>
      <bottom style="medium">
        <color indexed="64"/>
      </bottom>
      <diagonal/>
    </border>
    <border>
      <left/>
      <right/>
      <top style="dashed">
        <color indexed="64"/>
      </top>
      <bottom style="medium">
        <color indexed="64"/>
      </bottom>
      <diagonal/>
    </border>
    <border>
      <left/>
      <right style="thin">
        <color indexed="64"/>
      </right>
      <top style="dashed">
        <color indexed="64"/>
      </top>
      <bottom style="medium">
        <color indexed="64"/>
      </bottom>
      <diagonal/>
    </border>
    <border>
      <left style="thin">
        <color indexed="64"/>
      </left>
      <right/>
      <top style="dashed">
        <color indexed="64"/>
      </top>
      <bottom style="medium">
        <color indexed="64"/>
      </bottom>
      <diagonal/>
    </border>
    <border>
      <left/>
      <right style="medium">
        <color indexed="64"/>
      </right>
      <top style="dashed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 diagonalUp="1" diagonalDown="1">
      <left style="medium">
        <color auto="1"/>
      </left>
      <right/>
      <top style="medium">
        <color indexed="64"/>
      </top>
      <bottom/>
      <diagonal style="medium">
        <color auto="1"/>
      </diagonal>
    </border>
    <border diagonalUp="1" diagonalDown="1">
      <left/>
      <right/>
      <top style="medium">
        <color indexed="64"/>
      </top>
      <bottom/>
      <diagonal style="medium">
        <color auto="1"/>
      </diagonal>
    </border>
    <border diagonalUp="1" diagonalDown="1">
      <left style="medium">
        <color auto="1"/>
      </left>
      <right/>
      <top/>
      <bottom/>
      <diagonal style="medium">
        <color auto="1"/>
      </diagonal>
    </border>
    <border diagonalUp="1" diagonalDown="1">
      <left/>
      <right/>
      <top/>
      <bottom/>
      <diagonal style="medium">
        <color auto="1"/>
      </diagonal>
    </border>
    <border diagonalUp="1" diagonalDown="1">
      <left style="medium">
        <color auto="1"/>
      </left>
      <right/>
      <top/>
      <bottom style="medium">
        <color indexed="64"/>
      </bottom>
      <diagonal style="medium">
        <color auto="1"/>
      </diagonal>
    </border>
    <border diagonalUp="1" diagonalDown="1">
      <left/>
      <right/>
      <top/>
      <bottom style="medium">
        <color indexed="64"/>
      </bottom>
      <diagonal style="medium">
        <color auto="1"/>
      </diagonal>
    </border>
    <border diagonalUp="1" diagonalDown="1">
      <left/>
      <right style="medium">
        <color indexed="64"/>
      </right>
      <top style="medium">
        <color indexed="64"/>
      </top>
      <bottom/>
      <diagonal style="medium">
        <color auto="1"/>
      </diagonal>
    </border>
    <border diagonalUp="1" diagonalDown="1">
      <left/>
      <right style="medium">
        <color indexed="64"/>
      </right>
      <top/>
      <bottom/>
      <diagonal style="medium">
        <color auto="1"/>
      </diagonal>
    </border>
    <border diagonalUp="1" diagonalDown="1">
      <left/>
      <right style="medium">
        <color indexed="64"/>
      </right>
      <top/>
      <bottom style="medium">
        <color indexed="64"/>
      </bottom>
      <diagonal style="medium">
        <color auto="1"/>
      </diagonal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 style="thick">
        <color rgb="FFFF0000"/>
      </left>
      <right/>
      <top style="thick">
        <color rgb="FFFF0000"/>
      </top>
      <bottom/>
      <diagonal/>
    </border>
    <border>
      <left/>
      <right/>
      <top style="thick">
        <color rgb="FFFF0000"/>
      </top>
      <bottom/>
      <diagonal/>
    </border>
    <border>
      <left/>
      <right style="thick">
        <color rgb="FFFF0000"/>
      </right>
      <top style="thick">
        <color rgb="FFFF0000"/>
      </top>
      <bottom/>
      <diagonal/>
    </border>
    <border>
      <left style="thick">
        <color rgb="FFFF0000"/>
      </left>
      <right/>
      <top/>
      <bottom/>
      <diagonal/>
    </border>
    <border>
      <left/>
      <right style="thick">
        <color rgb="FFFF0000"/>
      </right>
      <top/>
      <bottom/>
      <diagonal/>
    </border>
    <border>
      <left style="thick">
        <color rgb="FFFF0000"/>
      </left>
      <right/>
      <top/>
      <bottom style="thick">
        <color rgb="FFFF0000"/>
      </bottom>
      <diagonal/>
    </border>
    <border>
      <left/>
      <right/>
      <top/>
      <bottom style="thick">
        <color rgb="FFFF0000"/>
      </bottom>
      <diagonal/>
    </border>
    <border>
      <left/>
      <right style="thick">
        <color rgb="FFFF0000"/>
      </right>
      <top/>
      <bottom style="thick">
        <color rgb="FFFF0000"/>
      </bottom>
      <diagonal/>
    </border>
    <border>
      <left style="medium">
        <color rgb="FFFF0000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medium">
        <color rgb="FFFF0000"/>
      </right>
      <top style="thin">
        <color auto="1"/>
      </top>
      <bottom style="thin">
        <color indexed="64"/>
      </bottom>
      <diagonal/>
    </border>
    <border>
      <left style="medium">
        <color rgb="FFFF0000"/>
      </left>
      <right style="thin">
        <color auto="1"/>
      </right>
      <top style="thin">
        <color auto="1"/>
      </top>
      <bottom style="medium">
        <color rgb="FFFF0000"/>
      </bottom>
      <diagonal/>
    </border>
    <border>
      <left style="thin">
        <color auto="1"/>
      </left>
      <right style="medium">
        <color rgb="FFFF0000"/>
      </right>
      <top style="thin">
        <color auto="1"/>
      </top>
      <bottom style="medium">
        <color rgb="FFFF0000"/>
      </bottom>
      <diagonal/>
    </border>
    <border>
      <left style="medium">
        <color rgb="FFFF0000"/>
      </left>
      <right/>
      <top style="medium">
        <color rgb="FFFF0000"/>
      </top>
      <bottom style="medium">
        <color rgb="FFFF0000"/>
      </bottom>
      <diagonal/>
    </border>
    <border>
      <left/>
      <right/>
      <top style="medium">
        <color rgb="FFFF0000"/>
      </top>
      <bottom style="medium">
        <color rgb="FFFF0000"/>
      </bottom>
      <diagonal/>
    </border>
    <border>
      <left/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hair">
        <color indexed="64"/>
      </left>
      <right/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 style="thin">
        <color auto="1"/>
      </right>
      <top style="hair">
        <color auto="1"/>
      </top>
      <bottom style="thin">
        <color indexed="64"/>
      </bottom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medium">
        <color rgb="FFFF0000"/>
      </left>
      <right style="thin">
        <color rgb="FFFF0000"/>
      </right>
      <top style="thin">
        <color rgb="FFFF0000"/>
      </top>
      <bottom style="medium">
        <color rgb="FFFF0000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medium">
        <color rgb="FFFF0000"/>
      </bottom>
      <diagonal/>
    </border>
    <border>
      <left style="medium">
        <color rgb="FFFF0000"/>
      </left>
      <right style="thin">
        <color rgb="FFFF0000"/>
      </right>
      <top/>
      <bottom style="thin">
        <color rgb="FFFF0000"/>
      </bottom>
      <diagonal/>
    </border>
    <border>
      <left style="thin">
        <color rgb="FFFF0000"/>
      </left>
      <right style="thin">
        <color rgb="FFFF0000"/>
      </right>
      <top/>
      <bottom style="thin">
        <color rgb="FFFF0000"/>
      </bottom>
      <diagonal/>
    </border>
    <border>
      <left style="thin">
        <color rgb="FFFF0000"/>
      </left>
      <right style="medium">
        <color rgb="FFFF0000"/>
      </right>
      <top/>
      <bottom style="thin">
        <color rgb="FFFF0000"/>
      </bottom>
      <diagonal/>
    </border>
    <border>
      <left style="thin">
        <color auto="1"/>
      </left>
      <right style="medium">
        <color auto="1"/>
      </right>
      <top/>
      <bottom style="medium">
        <color indexed="64"/>
      </bottom>
      <diagonal/>
    </border>
    <border>
      <left/>
      <right style="medium">
        <color rgb="FFFF0000"/>
      </right>
      <top style="thin">
        <color rgb="FFFF0000"/>
      </top>
      <bottom style="thin">
        <color rgb="FFFF0000"/>
      </bottom>
      <diagonal/>
    </border>
    <border>
      <left/>
      <right style="medium">
        <color rgb="FFFF0000"/>
      </right>
      <top style="thin">
        <color rgb="FFFF0000"/>
      </top>
      <bottom style="medium">
        <color rgb="FFFF0000"/>
      </bottom>
      <diagonal/>
    </border>
    <border>
      <left/>
      <right/>
      <top style="medium">
        <color rgb="FFFF0000"/>
      </top>
      <bottom/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/>
      <right style="medium">
        <color rgb="FFFF0000"/>
      </right>
      <top/>
      <bottom style="medium">
        <color rgb="FFFF0000"/>
      </bottom>
      <diagonal/>
    </border>
    <border>
      <left style="thin">
        <color auto="1"/>
      </left>
      <right style="hair">
        <color auto="1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hair">
        <color auto="1"/>
      </right>
      <top style="thin">
        <color indexed="64"/>
      </top>
      <bottom/>
      <diagonal/>
    </border>
    <border>
      <left style="hair">
        <color auto="1"/>
      </left>
      <right style="hair">
        <color auto="1"/>
      </right>
      <top style="thin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/>
      <bottom style="thin">
        <color indexed="64"/>
      </bottom>
      <diagonal/>
    </border>
    <border>
      <left style="thin">
        <color indexed="64"/>
      </left>
      <right style="medium">
        <color auto="1"/>
      </right>
      <top/>
      <bottom/>
      <diagonal/>
    </border>
    <border>
      <left style="thin">
        <color rgb="FFFF0000"/>
      </left>
      <right/>
      <top style="medium">
        <color rgb="FFFF0000"/>
      </top>
      <bottom style="thin">
        <color rgb="FFFF0000"/>
      </bottom>
      <diagonal/>
    </border>
    <border>
      <left/>
      <right/>
      <top style="medium">
        <color rgb="FFFF0000"/>
      </top>
      <bottom style="thin">
        <color rgb="FFFF0000"/>
      </bottom>
      <diagonal/>
    </border>
    <border>
      <left/>
      <right style="thin">
        <color rgb="FFFF0000"/>
      </right>
      <top style="medium">
        <color rgb="FFFF0000"/>
      </top>
      <bottom style="thin">
        <color rgb="FFFF0000"/>
      </bottom>
      <diagonal/>
    </border>
    <border>
      <left style="medium">
        <color rgb="FFFF0000"/>
      </left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medium">
        <color rgb="FFFF0000"/>
      </right>
      <top/>
      <bottom style="thin">
        <color indexed="64"/>
      </bottom>
      <diagonal/>
    </border>
    <border>
      <left style="medium">
        <color rgb="FFFF0000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rgb="FFFF0000"/>
      </right>
      <top style="thin">
        <color auto="1"/>
      </top>
      <bottom/>
      <diagonal/>
    </border>
    <border>
      <left style="medium">
        <color rgb="FFFF0000"/>
      </left>
      <right style="thin">
        <color auto="1"/>
      </right>
      <top style="medium">
        <color rgb="FFFF0000"/>
      </top>
      <bottom style="medium">
        <color rgb="FFFF0000"/>
      </bottom>
      <diagonal/>
    </border>
    <border>
      <left style="thin">
        <color auto="1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FF0000"/>
      </left>
      <right style="medium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rgb="FFFF0000"/>
      </left>
      <right style="medium">
        <color rgb="FFFF0000"/>
      </right>
      <top style="thin">
        <color rgb="FFFF0000"/>
      </top>
      <bottom style="medium">
        <color rgb="FFFF0000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/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ck">
        <color rgb="FFFF0000"/>
      </left>
      <right style="thick">
        <color rgb="FFFF0000"/>
      </right>
      <top/>
      <bottom style="thick">
        <color rgb="FFFF0000"/>
      </bottom>
      <diagonal/>
    </border>
    <border>
      <left style="medium">
        <color rgb="FFFF0000"/>
      </left>
      <right style="thin">
        <color rgb="FFFF0000"/>
      </right>
      <top style="medium">
        <color rgb="FFFF0000"/>
      </top>
      <bottom style="thin">
        <color rgb="FFFF0000"/>
      </bottom>
      <diagonal/>
    </border>
    <border>
      <left style="thin">
        <color rgb="FFFF0000"/>
      </left>
      <right style="thin">
        <color rgb="FFFF0000"/>
      </right>
      <top style="medium">
        <color rgb="FFFF0000"/>
      </top>
      <bottom style="thin">
        <color rgb="FFFF0000"/>
      </bottom>
      <diagonal/>
    </border>
    <border>
      <left style="thin">
        <color rgb="FFFF0000"/>
      </left>
      <right style="medium">
        <color rgb="FFFF0000"/>
      </right>
      <top style="medium">
        <color rgb="FFFF0000"/>
      </top>
      <bottom style="thin">
        <color rgb="FFFF0000"/>
      </bottom>
      <diagonal/>
    </border>
    <border>
      <left style="thin">
        <color rgb="FFFF0000"/>
      </left>
      <right/>
      <top style="thin">
        <color rgb="FFFF0000"/>
      </top>
      <bottom style="thin">
        <color rgb="FFFF0000"/>
      </bottom>
      <diagonal/>
    </border>
    <border>
      <left style="thin">
        <color rgb="FFFF0000"/>
      </left>
      <right/>
      <top style="thin">
        <color rgb="FFFF0000"/>
      </top>
      <bottom style="medium">
        <color rgb="FFFF0000"/>
      </bottom>
      <diagonal/>
    </border>
    <border>
      <left/>
      <right style="thin">
        <color rgb="FFFF0000"/>
      </right>
      <top style="thin">
        <color rgb="FFFF0000"/>
      </top>
      <bottom style="thin">
        <color rgb="FFFF0000"/>
      </bottom>
      <diagonal/>
    </border>
    <border>
      <left/>
      <right style="thin">
        <color rgb="FFFF0000"/>
      </right>
      <top style="thin">
        <color rgb="FFFF0000"/>
      </top>
      <bottom style="medium">
        <color rgb="FFFF0000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</borders>
  <cellStyleXfs count="6">
    <xf numFmtId="0" fontId="0" fillId="0" borderId="0">
      <alignment vertical="center"/>
    </xf>
    <xf numFmtId="0" fontId="5" fillId="0" borderId="0">
      <alignment vertical="center"/>
    </xf>
    <xf numFmtId="38" fontId="32" fillId="0" borderId="0" applyFont="0" applyFill="0" applyBorder="0" applyAlignment="0" applyProtection="0">
      <alignment vertical="center"/>
    </xf>
    <xf numFmtId="0" fontId="46" fillId="0" borderId="0">
      <alignment vertical="center"/>
    </xf>
    <xf numFmtId="0" fontId="47" fillId="0" borderId="0"/>
    <xf numFmtId="0" fontId="51" fillId="0" borderId="0" applyNumberFormat="0" applyFill="0" applyBorder="0" applyAlignment="0" applyProtection="0">
      <alignment vertical="center"/>
    </xf>
  </cellStyleXfs>
  <cellXfs count="1069">
    <xf numFmtId="0" fontId="0" fillId="0" borderId="0" xfId="0">
      <alignment vertical="center"/>
    </xf>
    <xf numFmtId="0" fontId="0" fillId="0" borderId="5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33" xfId="0" applyBorder="1" applyAlignment="1">
      <alignment horizontal="center" vertical="center" justifyLastLine="1"/>
    </xf>
    <xf numFmtId="0" fontId="0" fillId="0" borderId="42" xfId="0" applyBorder="1" applyAlignment="1">
      <alignment horizontal="center" vertical="center" justifyLastLine="1"/>
    </xf>
    <xf numFmtId="0" fontId="0" fillId="0" borderId="0" xfId="0" applyAlignment="1">
      <alignment vertical="center" shrinkToFit="1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9" fillId="0" borderId="10" xfId="0" applyFont="1" applyBorder="1" applyAlignment="1">
      <alignment horizontal="center" vertical="center" shrinkToFit="1"/>
    </xf>
    <xf numFmtId="0" fontId="0" fillId="0" borderId="53" xfId="0" applyBorder="1">
      <alignment vertical="center"/>
    </xf>
    <xf numFmtId="0" fontId="0" fillId="0" borderId="0" xfId="0" applyAlignment="1">
      <alignment horizontal="center" vertical="center"/>
    </xf>
    <xf numFmtId="0" fontId="0" fillId="0" borderId="36" xfId="0" applyBorder="1" applyAlignment="1">
      <alignment horizontal="center" vertical="center" shrinkToFit="1"/>
    </xf>
    <xf numFmtId="0" fontId="3" fillId="0" borderId="0" xfId="0" applyFont="1" applyAlignment="1">
      <alignment horizontal="center" vertical="center"/>
    </xf>
    <xf numFmtId="0" fontId="5" fillId="0" borderId="10" xfId="0" applyFont="1" applyBorder="1" applyAlignment="1">
      <alignment horizontal="center" vertical="center" shrinkToFit="1"/>
    </xf>
    <xf numFmtId="0" fontId="5" fillId="0" borderId="0" xfId="0" applyFont="1" applyAlignment="1">
      <alignment vertical="center" shrinkToFit="1"/>
    </xf>
    <xf numFmtId="0" fontId="5" fillId="0" borderId="58" xfId="0" applyFont="1" applyBorder="1" applyAlignment="1">
      <alignment horizontal="center" vertical="center" shrinkToFit="1"/>
    </xf>
    <xf numFmtId="0" fontId="6" fillId="0" borderId="22" xfId="0" applyFont="1" applyBorder="1" applyAlignment="1">
      <alignment vertical="center" shrinkToFit="1"/>
    </xf>
    <xf numFmtId="0" fontId="9" fillId="0" borderId="8" xfId="0" applyFont="1" applyBorder="1" applyAlignment="1">
      <alignment horizontal="center" vertical="center" shrinkToFit="1"/>
    </xf>
    <xf numFmtId="0" fontId="6" fillId="0" borderId="23" xfId="0" applyFont="1" applyBorder="1" applyAlignment="1">
      <alignment vertical="center" shrinkToFit="1"/>
    </xf>
    <xf numFmtId="0" fontId="0" fillId="0" borderId="62" xfId="0" applyBorder="1">
      <alignment vertical="center"/>
    </xf>
    <xf numFmtId="0" fontId="0" fillId="0" borderId="64" xfId="0" applyBorder="1">
      <alignment vertical="center"/>
    </xf>
    <xf numFmtId="0" fontId="0" fillId="0" borderId="65" xfId="0" applyBorder="1">
      <alignment vertical="center"/>
    </xf>
    <xf numFmtId="0" fontId="0" fillId="0" borderId="66" xfId="0" applyBorder="1">
      <alignment vertical="center"/>
    </xf>
    <xf numFmtId="0" fontId="16" fillId="0" borderId="65" xfId="0" applyFont="1" applyBorder="1" applyAlignment="1">
      <alignment horizontal="center" vertical="center" wrapText="1"/>
    </xf>
    <xf numFmtId="0" fontId="16" fillId="0" borderId="65" xfId="0" applyFont="1" applyBorder="1" applyAlignment="1">
      <alignment horizontal="left" vertical="top" shrinkToFit="1"/>
    </xf>
    <xf numFmtId="0" fontId="0" fillId="0" borderId="67" xfId="0" applyBorder="1">
      <alignment vertical="center"/>
    </xf>
    <xf numFmtId="49" fontId="0" fillId="0" borderId="69" xfId="0" applyNumberFormat="1" applyBorder="1" applyAlignment="1">
      <alignment vertical="center" shrinkToFit="1"/>
    </xf>
    <xf numFmtId="0" fontId="25" fillId="0" borderId="0" xfId="0" applyFont="1">
      <alignment vertical="center"/>
    </xf>
    <xf numFmtId="0" fontId="9" fillId="0" borderId="5" xfId="0" applyFont="1" applyBorder="1" applyAlignment="1">
      <alignment horizontal="center" vertical="center" shrinkToFit="1"/>
    </xf>
    <xf numFmtId="0" fontId="5" fillId="0" borderId="5" xfId="0" applyFont="1" applyBorder="1" applyAlignment="1">
      <alignment horizontal="center" vertical="center" shrinkToFit="1"/>
    </xf>
    <xf numFmtId="0" fontId="5" fillId="0" borderId="8" xfId="0" applyFont="1" applyBorder="1" applyAlignment="1">
      <alignment horizontal="center" vertical="center" shrinkToFit="1"/>
    </xf>
    <xf numFmtId="0" fontId="7" fillId="0" borderId="0" xfId="0" applyFont="1">
      <alignment vertical="center"/>
    </xf>
    <xf numFmtId="0" fontId="0" fillId="0" borderId="39" xfId="0" applyBorder="1" applyAlignment="1">
      <alignment horizontal="center" vertical="center"/>
    </xf>
    <xf numFmtId="0" fontId="0" fillId="0" borderId="39" xfId="0" applyBorder="1">
      <alignment vertical="center"/>
    </xf>
    <xf numFmtId="0" fontId="34" fillId="0" borderId="0" xfId="0" applyFont="1" applyAlignment="1">
      <alignment horizontal="center" vertical="center"/>
    </xf>
    <xf numFmtId="0" fontId="34" fillId="0" borderId="0" xfId="0" applyFont="1">
      <alignment vertical="center"/>
    </xf>
    <xf numFmtId="0" fontId="37" fillId="0" borderId="0" xfId="0" applyFont="1" applyAlignment="1">
      <alignment vertical="center" wrapText="1"/>
    </xf>
    <xf numFmtId="0" fontId="39" fillId="0" borderId="39" xfId="0" applyFont="1" applyBorder="1" applyAlignment="1"/>
    <xf numFmtId="0" fontId="34" fillId="0" borderId="39" xfId="0" applyFont="1" applyBorder="1" applyAlignment="1"/>
    <xf numFmtId="0" fontId="36" fillId="0" borderId="0" xfId="0" applyFont="1" applyAlignment="1">
      <alignment vertical="center" wrapText="1"/>
    </xf>
    <xf numFmtId="0" fontId="39" fillId="0" borderId="94" xfId="0" applyFont="1" applyBorder="1" applyAlignment="1">
      <alignment horizontal="center" vertical="center"/>
    </xf>
    <xf numFmtId="0" fontId="35" fillId="0" borderId="95" xfId="0" applyFont="1" applyBorder="1" applyAlignment="1">
      <alignment horizontal="distributed" vertical="center"/>
    </xf>
    <xf numFmtId="0" fontId="35" fillId="0" borderId="96" xfId="0" applyFont="1" applyBorder="1" applyAlignment="1">
      <alignment horizontal="distributed" vertical="center"/>
    </xf>
    <xf numFmtId="0" fontId="35" fillId="0" borderId="95" xfId="0" applyFont="1" applyBorder="1">
      <alignment vertical="center"/>
    </xf>
    <xf numFmtId="0" fontId="37" fillId="0" borderId="95" xfId="0" applyFont="1" applyBorder="1" applyAlignment="1">
      <alignment horizontal="center" vertical="center"/>
    </xf>
    <xf numFmtId="0" fontId="39" fillId="0" borderId="55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36" fillId="0" borderId="94" xfId="0" applyFont="1" applyBorder="1">
      <alignment vertical="center"/>
    </xf>
    <xf numFmtId="0" fontId="34" fillId="0" borderId="95" xfId="0" applyFont="1" applyBorder="1" applyAlignment="1">
      <alignment horizontal="center" vertical="center"/>
    </xf>
    <xf numFmtId="0" fontId="36" fillId="0" borderId="55" xfId="0" applyFont="1" applyBorder="1">
      <alignment vertical="center"/>
    </xf>
    <xf numFmtId="0" fontId="35" fillId="0" borderId="38" xfId="0" applyFont="1" applyBorder="1" applyAlignment="1">
      <alignment horizontal="distributed" vertical="center"/>
    </xf>
    <xf numFmtId="0" fontId="35" fillId="0" borderId="39" xfId="0" applyFont="1" applyBorder="1">
      <alignment vertical="center"/>
    </xf>
    <xf numFmtId="0" fontId="37" fillId="0" borderId="39" xfId="0" applyFont="1" applyBorder="1" applyAlignment="1">
      <alignment horizontal="center" vertical="center"/>
    </xf>
    <xf numFmtId="0" fontId="6" fillId="0" borderId="95" xfId="0" applyFont="1" applyBorder="1" applyAlignment="1">
      <alignment horizontal="distributed" vertical="center"/>
    </xf>
    <xf numFmtId="0" fontId="6" fillId="0" borderId="96" xfId="0" applyFont="1" applyBorder="1" applyAlignment="1">
      <alignment horizontal="distributed" vertical="center"/>
    </xf>
    <xf numFmtId="0" fontId="6" fillId="0" borderId="95" xfId="0" applyFont="1" applyBorder="1">
      <alignment vertical="center"/>
    </xf>
    <xf numFmtId="0" fontId="49" fillId="0" borderId="95" xfId="0" applyFont="1" applyBorder="1" applyAlignment="1">
      <alignment horizontal="center" vertical="center"/>
    </xf>
    <xf numFmtId="0" fontId="36" fillId="0" borderId="28" xfId="0" applyFont="1" applyBorder="1">
      <alignment vertical="center"/>
    </xf>
    <xf numFmtId="0" fontId="6" fillId="0" borderId="29" xfId="0" applyFont="1" applyBorder="1" applyAlignment="1">
      <alignment horizontal="distributed" vertical="center"/>
    </xf>
    <xf numFmtId="0" fontId="36" fillId="0" borderId="46" xfId="0" applyFont="1" applyBorder="1">
      <alignment vertical="center"/>
    </xf>
    <xf numFmtId="0" fontId="37" fillId="0" borderId="50" xfId="0" applyFont="1" applyBorder="1" applyAlignment="1">
      <alignment horizontal="center"/>
    </xf>
    <xf numFmtId="0" fontId="37" fillId="0" borderId="47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7" fillId="0" borderId="47" xfId="0" applyFont="1" applyBorder="1">
      <alignment vertical="center"/>
    </xf>
    <xf numFmtId="0" fontId="36" fillId="0" borderId="30" xfId="0" applyFont="1" applyBorder="1">
      <alignment vertical="center"/>
    </xf>
    <xf numFmtId="0" fontId="37" fillId="0" borderId="53" xfId="0" applyFont="1" applyBorder="1" applyAlignment="1">
      <alignment horizontal="distributed" vertical="top"/>
    </xf>
    <xf numFmtId="0" fontId="37" fillId="0" borderId="31" xfId="0" applyFont="1" applyBorder="1">
      <alignment vertical="center"/>
    </xf>
    <xf numFmtId="0" fontId="5" fillId="0" borderId="5" xfId="0" applyFont="1" applyBorder="1" applyAlignment="1">
      <alignment horizontal="center" vertical="center"/>
    </xf>
    <xf numFmtId="0" fontId="36" fillId="0" borderId="0" xfId="0" applyFont="1">
      <alignment vertical="center"/>
    </xf>
    <xf numFmtId="0" fontId="37" fillId="0" borderId="0" xfId="0" applyFont="1">
      <alignment vertical="center"/>
    </xf>
    <xf numFmtId="0" fontId="50" fillId="0" borderId="0" xfId="0" applyFont="1">
      <alignment vertical="center"/>
    </xf>
    <xf numFmtId="0" fontId="38" fillId="0" borderId="0" xfId="0" applyFont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6" fillId="0" borderId="81" xfId="0" applyFont="1" applyBorder="1" applyAlignment="1">
      <alignment horizontal="center" vertical="center"/>
    </xf>
    <xf numFmtId="0" fontId="0" fillId="0" borderId="82" xfId="0" applyBorder="1" applyAlignment="1">
      <alignment horizontal="center" vertical="center"/>
    </xf>
    <xf numFmtId="0" fontId="6" fillId="0" borderId="101" xfId="0" applyFont="1" applyBorder="1" applyAlignment="1">
      <alignment horizontal="center" vertical="center"/>
    </xf>
    <xf numFmtId="0" fontId="0" fillId="0" borderId="102" xfId="0" applyBorder="1" applyAlignment="1">
      <alignment horizontal="center" vertical="center"/>
    </xf>
    <xf numFmtId="0" fontId="6" fillId="0" borderId="39" xfId="0" applyFont="1" applyBorder="1" applyAlignment="1">
      <alignment horizontal="center" vertical="center"/>
    </xf>
    <xf numFmtId="0" fontId="20" fillId="0" borderId="0" xfId="0" applyFont="1" applyAlignment="1"/>
    <xf numFmtId="0" fontId="20" fillId="0" borderId="70" xfId="0" applyFont="1" applyBorder="1" applyAlignment="1"/>
    <xf numFmtId="0" fontId="21" fillId="0" borderId="70" xfId="0" applyFont="1" applyBorder="1" applyAlignment="1">
      <alignment horizontal="right"/>
    </xf>
    <xf numFmtId="0" fontId="0" fillId="0" borderId="70" xfId="0" applyBorder="1" applyAlignment="1"/>
    <xf numFmtId="0" fontId="0" fillId="0" borderId="0" xfId="0" applyAlignment="1"/>
    <xf numFmtId="0" fontId="20" fillId="0" borderId="71" xfId="0" applyFont="1" applyBorder="1" applyAlignment="1"/>
    <xf numFmtId="0" fontId="20" fillId="0" borderId="72" xfId="0" applyFont="1" applyBorder="1" applyAlignment="1"/>
    <xf numFmtId="0" fontId="0" fillId="0" borderId="72" xfId="0" applyBorder="1" applyAlignment="1"/>
    <xf numFmtId="0" fontId="20" fillId="0" borderId="72" xfId="0" applyFont="1" applyBorder="1" applyAlignment="1">
      <alignment horizontal="right"/>
    </xf>
    <xf numFmtId="0" fontId="0" fillId="0" borderId="72" xfId="0" applyBorder="1" applyAlignment="1">
      <alignment horizontal="right"/>
    </xf>
    <xf numFmtId="0" fontId="22" fillId="0" borderId="72" xfId="0" applyFont="1" applyBorder="1" applyAlignment="1">
      <alignment horizontal="left"/>
    </xf>
    <xf numFmtId="0" fontId="4" fillId="0" borderId="72" xfId="0" applyFont="1" applyBorder="1" applyAlignment="1">
      <alignment horizontal="left"/>
    </xf>
    <xf numFmtId="0" fontId="20" fillId="0" borderId="72" xfId="0" applyFont="1" applyBorder="1" applyAlignment="1">
      <alignment horizontal="center"/>
    </xf>
    <xf numFmtId="0" fontId="0" fillId="0" borderId="72" xfId="0" applyBorder="1" applyAlignment="1">
      <alignment horizontal="center"/>
    </xf>
    <xf numFmtId="0" fontId="23" fillId="0" borderId="9" xfId="0" applyFont="1" applyBorder="1" applyAlignment="1">
      <alignment horizontal="center" vertical="center"/>
    </xf>
    <xf numFmtId="0" fontId="23" fillId="0" borderId="11" xfId="0" applyFont="1" applyBorder="1" applyAlignment="1">
      <alignment horizontal="center" vertical="center"/>
    </xf>
    <xf numFmtId="0" fontId="23" fillId="0" borderId="72" xfId="0" applyFont="1" applyBorder="1" applyAlignment="1">
      <alignment horizontal="center" vertical="center"/>
    </xf>
    <xf numFmtId="0" fontId="8" fillId="0" borderId="72" xfId="0" applyFont="1" applyBorder="1" applyAlignment="1">
      <alignment horizontal="center" vertical="center"/>
    </xf>
    <xf numFmtId="0" fontId="24" fillId="0" borderId="9" xfId="0" applyFont="1" applyBorder="1" applyAlignment="1">
      <alignment horizontal="center" vertical="center"/>
    </xf>
    <xf numFmtId="0" fontId="20" fillId="0" borderId="11" xfId="0" applyFont="1" applyBorder="1" applyAlignment="1" applyProtection="1">
      <alignment horizontal="center" vertical="center"/>
      <protection locked="0"/>
    </xf>
    <xf numFmtId="0" fontId="20" fillId="0" borderId="72" xfId="0" applyFont="1" applyBorder="1" applyAlignment="1">
      <alignment horizontal="center" vertical="center"/>
    </xf>
    <xf numFmtId="0" fontId="0" fillId="0" borderId="72" xfId="0" applyBorder="1" applyAlignment="1">
      <alignment horizontal="center" vertical="center"/>
    </xf>
    <xf numFmtId="0" fontId="24" fillId="0" borderId="74" xfId="0" applyFont="1" applyBorder="1" applyAlignment="1">
      <alignment horizontal="center" vertical="center"/>
    </xf>
    <xf numFmtId="0" fontId="20" fillId="0" borderId="75" xfId="0" applyFont="1" applyBorder="1" applyAlignment="1" applyProtection="1">
      <alignment horizontal="center" vertical="center"/>
      <protection locked="0"/>
    </xf>
    <xf numFmtId="0" fontId="20" fillId="0" borderId="72" xfId="0" applyFont="1" applyBorder="1" applyAlignment="1">
      <alignment horizontal="left" vertical="top"/>
    </xf>
    <xf numFmtId="0" fontId="0" fillId="0" borderId="72" xfId="0" applyBorder="1" applyAlignment="1">
      <alignment horizontal="left" vertical="top"/>
    </xf>
    <xf numFmtId="0" fontId="20" fillId="0" borderId="0" xfId="0" applyFont="1">
      <alignment vertical="center"/>
    </xf>
    <xf numFmtId="0" fontId="20" fillId="0" borderId="76" xfId="0" applyFont="1" applyBorder="1">
      <alignment vertical="center"/>
    </xf>
    <xf numFmtId="0" fontId="20" fillId="0" borderId="70" xfId="0" applyFont="1" applyBorder="1">
      <alignment vertical="center"/>
    </xf>
    <xf numFmtId="0" fontId="22" fillId="0" borderId="70" xfId="0" applyFont="1" applyBorder="1" applyAlignment="1">
      <alignment horizontal="right" vertical="center"/>
    </xf>
    <xf numFmtId="0" fontId="22" fillId="0" borderId="77" xfId="0" applyFont="1" applyBorder="1" applyAlignment="1">
      <alignment horizontal="right" vertical="center"/>
    </xf>
    <xf numFmtId="0" fontId="4" fillId="0" borderId="77" xfId="0" applyFont="1" applyBorder="1" applyAlignment="1">
      <alignment horizontal="right" vertical="center"/>
    </xf>
    <xf numFmtId="0" fontId="0" fillId="0" borderId="70" xfId="0" applyBorder="1">
      <alignment vertical="center"/>
    </xf>
    <xf numFmtId="0" fontId="0" fillId="0" borderId="38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6" fillId="0" borderId="45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48" xfId="0" applyFont="1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6" fillId="0" borderId="84" xfId="0" applyFont="1" applyBorder="1" applyAlignment="1">
      <alignment horizontal="center" vertical="center"/>
    </xf>
    <xf numFmtId="0" fontId="6" fillId="0" borderId="99" xfId="0" applyFont="1" applyBorder="1" applyAlignment="1">
      <alignment horizontal="center" vertical="center"/>
    </xf>
    <xf numFmtId="0" fontId="6" fillId="0" borderId="100" xfId="0" applyFont="1" applyBorder="1" applyAlignment="1">
      <alignment horizontal="center" vertical="center"/>
    </xf>
    <xf numFmtId="0" fontId="6" fillId="0" borderId="55" xfId="0" applyFont="1" applyBorder="1" applyAlignment="1">
      <alignment horizontal="center" vertical="center"/>
    </xf>
    <xf numFmtId="0" fontId="0" fillId="0" borderId="42" xfId="0" applyBorder="1" applyAlignment="1">
      <alignment vertical="center" shrinkToFit="1"/>
    </xf>
    <xf numFmtId="0" fontId="16" fillId="0" borderId="65" xfId="0" applyFont="1" applyBorder="1" applyAlignment="1">
      <alignment horizontal="left" vertical="center" shrinkToFit="1"/>
    </xf>
    <xf numFmtId="0" fontId="0" fillId="0" borderId="0" xfId="0" applyAlignment="1">
      <alignment horizontal="right" vertical="center"/>
    </xf>
    <xf numFmtId="0" fontId="12" fillId="0" borderId="0" xfId="0" applyFont="1">
      <alignment vertical="center"/>
    </xf>
    <xf numFmtId="0" fontId="12" fillId="0" borderId="0" xfId="0" applyFont="1" applyAlignment="1">
      <alignment vertical="center" shrinkToFit="1"/>
    </xf>
    <xf numFmtId="0" fontId="56" fillId="7" borderId="124" xfId="0" applyFont="1" applyFill="1" applyBorder="1" applyAlignment="1">
      <alignment horizontal="center" vertical="center"/>
    </xf>
    <xf numFmtId="0" fontId="56" fillId="7" borderId="0" xfId="0" applyFont="1" applyFill="1" applyAlignment="1">
      <alignment horizontal="center" vertical="center"/>
    </xf>
    <xf numFmtId="0" fontId="56" fillId="7" borderId="125" xfId="0" applyFont="1" applyFill="1" applyBorder="1" applyAlignment="1">
      <alignment horizontal="center" vertical="center"/>
    </xf>
    <xf numFmtId="49" fontId="0" fillId="0" borderId="63" xfId="0" applyNumberFormat="1" applyBorder="1">
      <alignment vertical="center"/>
    </xf>
    <xf numFmtId="0" fontId="0" fillId="0" borderId="63" xfId="0" applyBorder="1">
      <alignment vertical="center"/>
    </xf>
    <xf numFmtId="0" fontId="0" fillId="0" borderId="120" xfId="0" applyBorder="1">
      <alignment vertical="center"/>
    </xf>
    <xf numFmtId="0" fontId="5" fillId="0" borderId="3" xfId="0" applyFont="1" applyBorder="1" applyAlignment="1">
      <alignment horizontal="center" vertical="center" shrinkToFit="1"/>
    </xf>
    <xf numFmtId="0" fontId="15" fillId="0" borderId="15" xfId="0" applyFont="1" applyBorder="1" applyAlignment="1">
      <alignment horizontal="center" vertical="center" shrinkToFit="1"/>
    </xf>
    <xf numFmtId="0" fontId="17" fillId="0" borderId="11" xfId="0" applyFont="1" applyBorder="1" applyAlignment="1">
      <alignment horizontal="center" vertical="center" shrinkToFit="1"/>
    </xf>
    <xf numFmtId="0" fontId="18" fillId="0" borderId="11" xfId="0" applyFont="1" applyBorder="1" applyAlignment="1">
      <alignment horizontal="center" vertical="center" shrinkToFit="1"/>
    </xf>
    <xf numFmtId="0" fontId="18" fillId="0" borderId="6" xfId="0" applyFont="1" applyBorder="1" applyAlignment="1">
      <alignment horizontal="center" vertical="center" shrinkToFit="1"/>
    </xf>
    <xf numFmtId="0" fontId="19" fillId="0" borderId="46" xfId="0" applyFont="1" applyBorder="1" applyAlignment="1">
      <alignment horizontal="left" vertical="top"/>
    </xf>
    <xf numFmtId="0" fontId="0" fillId="0" borderId="61" xfId="0" applyBorder="1">
      <alignment vertical="center"/>
    </xf>
    <xf numFmtId="0" fontId="19" fillId="0" borderId="49" xfId="0" applyFont="1" applyBorder="1" applyAlignment="1">
      <alignment horizontal="left" vertical="top"/>
    </xf>
    <xf numFmtId="49" fontId="0" fillId="0" borderId="68" xfId="0" applyNumberFormat="1" applyBorder="1">
      <alignment vertical="center"/>
    </xf>
    <xf numFmtId="49" fontId="0" fillId="0" borderId="68" xfId="0" applyNumberFormat="1" applyBorder="1" applyAlignment="1">
      <alignment vertical="center" shrinkToFit="1"/>
    </xf>
    <xf numFmtId="0" fontId="0" fillId="0" borderId="66" xfId="0" applyBorder="1" applyAlignment="1">
      <alignment horizontal="center" vertical="center"/>
    </xf>
    <xf numFmtId="0" fontId="0" fillId="0" borderId="65" xfId="0" applyBorder="1" applyAlignment="1">
      <alignment horizontal="center" vertical="center"/>
    </xf>
    <xf numFmtId="49" fontId="0" fillId="0" borderId="0" xfId="0" applyNumberFormat="1">
      <alignment vertical="center"/>
    </xf>
    <xf numFmtId="49" fontId="9" fillId="0" borderId="0" xfId="0" applyNumberFormat="1" applyFont="1">
      <alignment vertical="center"/>
    </xf>
    <xf numFmtId="49" fontId="0" fillId="0" borderId="0" xfId="0" applyNumberFormat="1" applyAlignment="1">
      <alignment vertical="center" shrinkToFit="1"/>
    </xf>
    <xf numFmtId="49" fontId="34" fillId="0" borderId="0" xfId="0" applyNumberFormat="1" applyFont="1" applyAlignment="1">
      <alignment horizontal="center" vertical="center"/>
    </xf>
    <xf numFmtId="49" fontId="34" fillId="0" borderId="0" xfId="0" applyNumberFormat="1" applyFont="1">
      <alignment vertical="center"/>
    </xf>
    <xf numFmtId="49" fontId="34" fillId="0" borderId="78" xfId="0" applyNumberFormat="1" applyFont="1" applyBorder="1">
      <alignment vertical="center"/>
    </xf>
    <xf numFmtId="49" fontId="35" fillId="0" borderId="79" xfId="0" applyNumberFormat="1" applyFont="1" applyBorder="1">
      <alignment vertical="center"/>
    </xf>
    <xf numFmtId="49" fontId="0" fillId="0" borderId="0" xfId="0" applyNumberFormat="1" applyAlignment="1"/>
    <xf numFmtId="49" fontId="34" fillId="0" borderId="28" xfId="0" applyNumberFormat="1" applyFont="1" applyBorder="1">
      <alignment vertical="center"/>
    </xf>
    <xf numFmtId="49" fontId="35" fillId="0" borderId="0" xfId="0" applyNumberFormat="1" applyFont="1">
      <alignment vertical="center"/>
    </xf>
    <xf numFmtId="49" fontId="39" fillId="0" borderId="55" xfId="0" applyNumberFormat="1" applyFont="1" applyBorder="1" applyAlignment="1">
      <alignment horizontal="distributed"/>
    </xf>
    <xf numFmtId="49" fontId="0" fillId="0" borderId="38" xfId="0" applyNumberFormat="1" applyBorder="1" applyAlignment="1"/>
    <xf numFmtId="49" fontId="34" fillId="0" borderId="50" xfId="0" applyNumberFormat="1" applyFont="1" applyBorder="1">
      <alignment vertical="center"/>
    </xf>
    <xf numFmtId="49" fontId="40" fillId="0" borderId="50" xfId="0" applyNumberFormat="1" applyFont="1" applyBorder="1" applyAlignment="1">
      <alignment horizontal="center" vertical="center" wrapText="1"/>
    </xf>
    <xf numFmtId="49" fontId="41" fillId="0" borderId="43" xfId="0" applyNumberFormat="1" applyFont="1" applyBorder="1" applyAlignment="1">
      <alignment horizontal="distributed" vertical="center" wrapText="1"/>
    </xf>
    <xf numFmtId="49" fontId="42" fillId="0" borderId="43" xfId="0" applyNumberFormat="1" applyFont="1" applyBorder="1" applyAlignment="1">
      <alignment horizontal="distributed" vertical="center"/>
    </xf>
    <xf numFmtId="49" fontId="42" fillId="0" borderId="50" xfId="0" applyNumberFormat="1" applyFont="1" applyBorder="1" applyAlignment="1">
      <alignment horizontal="distributed" vertical="center"/>
    </xf>
    <xf numFmtId="49" fontId="3" fillId="0" borderId="50" xfId="0" applyNumberFormat="1" applyFont="1" applyBorder="1" applyAlignment="1">
      <alignment horizontal="center" vertical="center"/>
    </xf>
    <xf numFmtId="49" fontId="35" fillId="0" borderId="45" xfId="0" applyNumberFormat="1" applyFont="1" applyBorder="1">
      <alignment vertical="center"/>
    </xf>
    <xf numFmtId="49" fontId="6" fillId="0" borderId="14" xfId="0" applyNumberFormat="1" applyFont="1" applyBorder="1">
      <alignment vertical="center"/>
    </xf>
    <xf numFmtId="49" fontId="6" fillId="0" borderId="0" xfId="0" applyNumberFormat="1" applyFont="1">
      <alignment vertical="center"/>
    </xf>
    <xf numFmtId="49" fontId="34" fillId="0" borderId="48" xfId="0" applyNumberFormat="1" applyFont="1" applyBorder="1">
      <alignment vertical="center"/>
    </xf>
    <xf numFmtId="49" fontId="0" fillId="0" borderId="20" xfId="0" applyNumberFormat="1" applyBorder="1">
      <alignment vertical="center"/>
    </xf>
    <xf numFmtId="49" fontId="37" fillId="0" borderId="0" xfId="0" applyNumberFormat="1" applyFont="1" applyAlignment="1">
      <alignment vertical="center" wrapText="1"/>
    </xf>
    <xf numFmtId="49" fontId="37" fillId="0" borderId="84" xfId="0" applyNumberFormat="1" applyFont="1" applyBorder="1" applyAlignment="1">
      <alignment vertical="center" wrapText="1"/>
    </xf>
    <xf numFmtId="49" fontId="0" fillId="0" borderId="26" xfId="0" applyNumberFormat="1" applyBorder="1">
      <alignment vertical="center"/>
    </xf>
    <xf numFmtId="49" fontId="36" fillId="0" borderId="0" xfId="0" applyNumberFormat="1" applyFont="1">
      <alignment vertical="center"/>
    </xf>
    <xf numFmtId="49" fontId="0" fillId="0" borderId="49" xfId="0" applyNumberFormat="1" applyBorder="1">
      <alignment vertical="center"/>
    </xf>
    <xf numFmtId="49" fontId="35" fillId="0" borderId="21" xfId="0" applyNumberFormat="1" applyFont="1" applyBorder="1" applyAlignment="1">
      <alignment horizontal="distributed" vertical="center"/>
    </xf>
    <xf numFmtId="49" fontId="35" fillId="0" borderId="0" xfId="0" applyNumberFormat="1" applyFont="1" applyAlignment="1">
      <alignment horizontal="distributed" vertical="center"/>
    </xf>
    <xf numFmtId="49" fontId="0" fillId="0" borderId="0" xfId="0" applyNumberFormat="1" applyAlignment="1">
      <alignment horizontal="center" vertical="center"/>
    </xf>
    <xf numFmtId="49" fontId="6" fillId="0" borderId="13" xfId="0" applyNumberFormat="1" applyFont="1" applyBorder="1" applyAlignment="1">
      <alignment horizontal="center" vertical="center"/>
    </xf>
    <xf numFmtId="49" fontId="0" fillId="0" borderId="13" xfId="0" applyNumberFormat="1" applyBorder="1" applyAlignment="1">
      <alignment horizontal="center" vertical="center"/>
    </xf>
    <xf numFmtId="49" fontId="0" fillId="0" borderId="50" xfId="0" applyNumberFormat="1" applyBorder="1" applyAlignment="1">
      <alignment horizontal="center" vertical="center"/>
    </xf>
    <xf numFmtId="49" fontId="0" fillId="0" borderId="61" xfId="0" applyNumberFormat="1" applyBorder="1" applyAlignment="1">
      <alignment horizontal="center" vertical="center"/>
    </xf>
    <xf numFmtId="49" fontId="36" fillId="0" borderId="48" xfId="0" applyNumberFormat="1" applyFont="1" applyBorder="1">
      <alignment vertical="center"/>
    </xf>
    <xf numFmtId="0" fontId="39" fillId="0" borderId="20" xfId="0" applyFont="1" applyBorder="1" applyAlignment="1">
      <alignment horizontal="center" vertical="center"/>
    </xf>
    <xf numFmtId="49" fontId="0" fillId="0" borderId="38" xfId="0" applyNumberFormat="1" applyBorder="1" applyAlignment="1">
      <alignment horizontal="center" vertical="center"/>
    </xf>
    <xf numFmtId="49" fontId="0" fillId="0" borderId="73" xfId="0" applyNumberFormat="1" applyBorder="1" applyAlignment="1">
      <alignment horizontal="center" vertical="center"/>
    </xf>
    <xf numFmtId="0" fontId="12" fillId="0" borderId="26" xfId="0" applyFont="1" applyBorder="1" applyAlignment="1">
      <alignment horizontal="center" vertical="center"/>
    </xf>
    <xf numFmtId="49" fontId="0" fillId="0" borderId="17" xfId="0" applyNumberFormat="1" applyBorder="1">
      <alignment vertical="center"/>
    </xf>
    <xf numFmtId="49" fontId="36" fillId="0" borderId="49" xfId="0" applyNumberFormat="1" applyFont="1" applyBorder="1">
      <alignment vertical="center"/>
    </xf>
    <xf numFmtId="49" fontId="0" fillId="0" borderId="19" xfId="0" applyNumberFormat="1" applyBorder="1">
      <alignment vertical="center"/>
    </xf>
    <xf numFmtId="49" fontId="0" fillId="0" borderId="53" xfId="0" applyNumberFormat="1" applyBorder="1" applyAlignment="1">
      <alignment horizontal="center" vertical="center"/>
    </xf>
    <xf numFmtId="49" fontId="0" fillId="0" borderId="57" xfId="0" applyNumberFormat="1" applyBorder="1" applyAlignment="1">
      <alignment horizontal="center" vertical="center"/>
    </xf>
    <xf numFmtId="49" fontId="39" fillId="0" borderId="50" xfId="0" applyNumberFormat="1" applyFont="1" applyBorder="1" applyAlignment="1">
      <alignment vertical="top"/>
    </xf>
    <xf numFmtId="49" fontId="0" fillId="0" borderId="50" xfId="0" applyNumberFormat="1" applyBorder="1" applyAlignment="1">
      <alignment vertical="top"/>
    </xf>
    <xf numFmtId="49" fontId="5" fillId="0" borderId="50" xfId="0" applyNumberFormat="1" applyFont="1" applyBorder="1" applyAlignment="1">
      <alignment horizontal="center" vertical="center"/>
    </xf>
    <xf numFmtId="49" fontId="37" fillId="0" borderId="50" xfId="0" applyNumberFormat="1" applyFont="1" applyBorder="1">
      <alignment vertical="center"/>
    </xf>
    <xf numFmtId="49" fontId="0" fillId="0" borderId="0" xfId="0" applyNumberFormat="1" applyAlignment="1">
      <alignment vertical="top"/>
    </xf>
    <xf numFmtId="49" fontId="5" fillId="0" borderId="0" xfId="0" applyNumberFormat="1" applyFont="1" applyAlignment="1">
      <alignment horizontal="center" vertical="center"/>
    </xf>
    <xf numFmtId="49" fontId="37" fillId="0" borderId="0" xfId="0" applyNumberFormat="1" applyFont="1">
      <alignment vertical="center"/>
    </xf>
    <xf numFmtId="49" fontId="0" fillId="0" borderId="45" xfId="0" applyNumberFormat="1" applyBorder="1">
      <alignment vertical="center"/>
    </xf>
    <xf numFmtId="0" fontId="0" fillId="0" borderId="13" xfId="0" applyBorder="1">
      <alignment vertical="center"/>
    </xf>
    <xf numFmtId="49" fontId="0" fillId="0" borderId="28" xfId="0" applyNumberFormat="1" applyBorder="1">
      <alignment vertical="center"/>
    </xf>
    <xf numFmtId="0" fontId="0" fillId="0" borderId="25" xfId="0" applyBorder="1">
      <alignment vertical="center"/>
    </xf>
    <xf numFmtId="49" fontId="0" fillId="0" borderId="30" xfId="0" applyNumberFormat="1" applyBorder="1">
      <alignment vertical="center"/>
    </xf>
    <xf numFmtId="0" fontId="0" fillId="0" borderId="31" xfId="0" applyBorder="1">
      <alignment vertical="center"/>
    </xf>
    <xf numFmtId="0" fontId="9" fillId="0" borderId="0" xfId="0" applyFont="1">
      <alignment vertical="center"/>
    </xf>
    <xf numFmtId="0" fontId="37" fillId="0" borderId="50" xfId="0" applyFont="1" applyBorder="1" applyAlignment="1">
      <alignment horizontal="center" vertical="center"/>
    </xf>
    <xf numFmtId="0" fontId="37" fillId="0" borderId="53" xfId="0" applyFont="1" applyBorder="1" applyAlignment="1">
      <alignment horizontal="distributed" vertical="center"/>
    </xf>
    <xf numFmtId="0" fontId="35" fillId="0" borderId="94" xfId="0" applyFont="1" applyBorder="1" applyAlignment="1">
      <alignment horizontal="distributed" vertical="center"/>
    </xf>
    <xf numFmtId="0" fontId="35" fillId="0" borderId="55" xfId="0" applyFont="1" applyBorder="1" applyAlignment="1">
      <alignment horizontal="distributed" vertical="center"/>
    </xf>
    <xf numFmtId="0" fontId="6" fillId="0" borderId="94" xfId="0" applyFont="1" applyBorder="1" applyAlignment="1">
      <alignment horizontal="distributed" vertical="center"/>
    </xf>
    <xf numFmtId="0" fontId="6" fillId="0" borderId="28" xfId="0" applyFont="1" applyBorder="1" applyAlignment="1">
      <alignment horizontal="distributed" vertical="center"/>
    </xf>
    <xf numFmtId="0" fontId="49" fillId="0" borderId="0" xfId="0" applyFont="1" applyAlignment="1">
      <alignment horizontal="center" vertical="center"/>
    </xf>
    <xf numFmtId="0" fontId="37" fillId="0" borderId="46" xfId="0" applyFont="1" applyBorder="1" applyAlignment="1">
      <alignment horizontal="center" vertical="center"/>
    </xf>
    <xf numFmtId="0" fontId="37" fillId="0" borderId="30" xfId="0" applyFont="1" applyBorder="1">
      <alignment vertical="center"/>
    </xf>
    <xf numFmtId="0" fontId="37" fillId="3" borderId="3" xfId="0" applyFont="1" applyFill="1" applyBorder="1" applyAlignment="1" applyProtection="1">
      <alignment horizontal="center" vertical="center" wrapText="1"/>
      <protection locked="0"/>
    </xf>
    <xf numFmtId="0" fontId="37" fillId="3" borderId="6" xfId="0" applyFont="1" applyFill="1" applyBorder="1" applyAlignment="1" applyProtection="1">
      <alignment horizontal="center" vertical="center"/>
      <protection locked="0"/>
    </xf>
    <xf numFmtId="0" fontId="32" fillId="0" borderId="55" xfId="0" applyFont="1" applyBorder="1" applyAlignment="1">
      <alignment horizontal="center" vertical="center"/>
    </xf>
    <xf numFmtId="0" fontId="12" fillId="0" borderId="0" xfId="0" applyFont="1" applyAlignment="1">
      <alignment vertical="center" wrapText="1"/>
    </xf>
    <xf numFmtId="0" fontId="12" fillId="0" borderId="142" xfId="0" applyFont="1" applyBorder="1">
      <alignment vertical="center"/>
    </xf>
    <xf numFmtId="0" fontId="12" fillId="0" borderId="143" xfId="0" applyFont="1" applyBorder="1">
      <alignment vertical="center"/>
    </xf>
    <xf numFmtId="0" fontId="12" fillId="0" borderId="144" xfId="0" applyFont="1" applyBorder="1">
      <alignment vertical="center"/>
    </xf>
    <xf numFmtId="0" fontId="12" fillId="0" borderId="145" xfId="0" applyFont="1" applyBorder="1">
      <alignment vertical="center"/>
    </xf>
    <xf numFmtId="0" fontId="12" fillId="0" borderId="146" xfId="0" applyFont="1" applyBorder="1">
      <alignment vertical="center"/>
    </xf>
    <xf numFmtId="0" fontId="43" fillId="4" borderId="0" xfId="0" applyFont="1" applyFill="1">
      <alignment vertical="center"/>
    </xf>
    <xf numFmtId="0" fontId="12" fillId="0" borderId="147" xfId="0" applyFont="1" applyBorder="1">
      <alignment vertical="center"/>
    </xf>
    <xf numFmtId="0" fontId="12" fillId="0" borderId="148" xfId="0" applyFont="1" applyBorder="1">
      <alignment vertical="center"/>
    </xf>
    <xf numFmtId="0" fontId="12" fillId="0" borderId="149" xfId="0" applyFont="1" applyBorder="1">
      <alignment vertical="center"/>
    </xf>
    <xf numFmtId="0" fontId="43" fillId="3" borderId="0" xfId="0" applyFont="1" applyFill="1" applyAlignment="1">
      <alignment horizontal="center" vertical="center"/>
    </xf>
    <xf numFmtId="0" fontId="12" fillId="2" borderId="0" xfId="0" applyFont="1" applyFill="1">
      <alignment vertical="center"/>
    </xf>
    <xf numFmtId="0" fontId="12" fillId="7" borderId="0" xfId="0" applyFont="1" applyFill="1">
      <alignment vertical="center"/>
    </xf>
    <xf numFmtId="0" fontId="12" fillId="3" borderId="0" xfId="0" applyFont="1" applyFill="1">
      <alignment vertical="center"/>
    </xf>
    <xf numFmtId="0" fontId="57" fillId="0" borderId="0" xfId="0" applyFont="1">
      <alignment vertical="center"/>
    </xf>
    <xf numFmtId="0" fontId="0" fillId="0" borderId="53" xfId="0" applyBorder="1" applyAlignment="1">
      <alignment horizontal="center" vertical="center"/>
    </xf>
    <xf numFmtId="0" fontId="0" fillId="0" borderId="23" xfId="0" applyBorder="1" applyAlignment="1">
      <alignment horizontal="center" vertical="center" shrinkToFit="1"/>
    </xf>
    <xf numFmtId="0" fontId="0" fillId="0" borderId="40" xfId="0" applyBorder="1" applyAlignment="1">
      <alignment horizontal="center" vertical="center" shrinkToFit="1"/>
    </xf>
    <xf numFmtId="0" fontId="0" fillId="0" borderId="9" xfId="0" applyBorder="1" applyAlignment="1">
      <alignment horizontal="center" vertical="center" shrinkToFit="1"/>
    </xf>
    <xf numFmtId="0" fontId="0" fillId="0" borderId="4" xfId="0" applyBorder="1" applyAlignment="1">
      <alignment horizontal="center" vertical="center" shrinkToFit="1"/>
    </xf>
    <xf numFmtId="49" fontId="0" fillId="0" borderId="83" xfId="0" applyNumberFormat="1" applyBorder="1" applyAlignment="1">
      <alignment horizontal="center" vertical="center"/>
    </xf>
    <xf numFmtId="49" fontId="0" fillId="0" borderId="54" xfId="0" applyNumberFormat="1" applyBorder="1" applyAlignment="1">
      <alignment horizontal="center" vertical="center"/>
    </xf>
    <xf numFmtId="49" fontId="37" fillId="0" borderId="53" xfId="0" applyNumberFormat="1" applyFont="1" applyBorder="1">
      <alignment vertical="center"/>
    </xf>
    <xf numFmtId="49" fontId="0" fillId="0" borderId="53" xfId="0" applyNumberFormat="1" applyBorder="1">
      <alignment vertical="center"/>
    </xf>
    <xf numFmtId="0" fontId="9" fillId="0" borderId="137" xfId="0" applyFont="1" applyBorder="1" applyAlignment="1">
      <alignment horizontal="center" vertical="center" shrinkToFit="1"/>
    </xf>
    <xf numFmtId="0" fontId="5" fillId="0" borderId="137" xfId="0" applyFont="1" applyBorder="1" applyAlignment="1">
      <alignment horizontal="center" vertical="center" shrinkToFit="1"/>
    </xf>
    <xf numFmtId="0" fontId="5" fillId="0" borderId="138" xfId="0" applyFont="1" applyBorder="1" applyAlignment="1">
      <alignment horizontal="center" vertical="center" shrinkToFit="1"/>
    </xf>
    <xf numFmtId="0" fontId="9" fillId="0" borderId="138" xfId="0" applyFont="1" applyBorder="1" applyAlignment="1">
      <alignment horizontal="center" vertical="center" shrinkToFit="1"/>
    </xf>
    <xf numFmtId="0" fontId="6" fillId="0" borderId="27" xfId="0" applyFont="1" applyBorder="1" applyAlignment="1">
      <alignment vertical="center" shrinkToFit="1"/>
    </xf>
    <xf numFmtId="49" fontId="36" fillId="0" borderId="55" xfId="0" applyNumberFormat="1" applyFont="1" applyBorder="1">
      <alignment vertical="center"/>
    </xf>
    <xf numFmtId="0" fontId="18" fillId="0" borderId="75" xfId="0" applyFont="1" applyBorder="1" applyAlignment="1">
      <alignment horizontal="center" vertical="center" shrinkToFit="1"/>
    </xf>
    <xf numFmtId="0" fontId="14" fillId="0" borderId="45" xfId="0" applyFont="1" applyBorder="1" applyAlignment="1">
      <alignment vertical="center" shrinkToFit="1"/>
    </xf>
    <xf numFmtId="49" fontId="16" fillId="0" borderId="9" xfId="0" applyNumberFormat="1" applyFont="1" applyBorder="1" applyAlignment="1">
      <alignment horizontal="center" vertical="center" shrinkToFit="1"/>
    </xf>
    <xf numFmtId="0" fontId="0" fillId="0" borderId="74" xfId="0" applyBorder="1" applyAlignment="1">
      <alignment horizontal="center" vertical="center" shrinkToFit="1"/>
    </xf>
    <xf numFmtId="0" fontId="14" fillId="0" borderId="45" xfId="0" applyFont="1" applyBorder="1" applyAlignment="1">
      <alignment horizontal="center" vertical="center" shrinkToFit="1"/>
    </xf>
    <xf numFmtId="0" fontId="39" fillId="0" borderId="20" xfId="0" applyFont="1" applyBorder="1" applyAlignment="1">
      <alignment horizontal="center" vertical="center" shrinkToFit="1"/>
    </xf>
    <xf numFmtId="0" fontId="5" fillId="0" borderId="9" xfId="0" applyFont="1" applyBorder="1" applyAlignment="1">
      <alignment horizontal="center" vertical="center" shrinkToFit="1"/>
    </xf>
    <xf numFmtId="0" fontId="5" fillId="0" borderId="150" xfId="0" applyFont="1" applyBorder="1" applyAlignment="1">
      <alignment horizontal="center" vertical="center" shrinkToFit="1"/>
    </xf>
    <xf numFmtId="0" fontId="5" fillId="0" borderId="7" xfId="0" applyFont="1" applyBorder="1" applyAlignment="1">
      <alignment horizontal="center" vertical="center" shrinkToFit="1"/>
    </xf>
    <xf numFmtId="0" fontId="0" fillId="0" borderId="35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27" fillId="0" borderId="0" xfId="0" applyFont="1">
      <alignment vertical="center"/>
    </xf>
    <xf numFmtId="0" fontId="26" fillId="0" borderId="0" xfId="0" applyFont="1">
      <alignment vertical="center"/>
    </xf>
    <xf numFmtId="0" fontId="54" fillId="0" borderId="0" xfId="0" applyFont="1" applyAlignment="1">
      <alignment horizontal="center" vertical="center"/>
    </xf>
    <xf numFmtId="0" fontId="58" fillId="0" borderId="0" xfId="0" quotePrefix="1" applyFont="1">
      <alignment vertical="center"/>
    </xf>
    <xf numFmtId="0" fontId="31" fillId="0" borderId="0" xfId="0" applyFont="1" applyAlignment="1">
      <alignment horizontal="right" vertical="center"/>
    </xf>
    <xf numFmtId="0" fontId="31" fillId="0" borderId="0" xfId="0" applyFont="1" applyAlignment="1">
      <alignment horizontal="center" vertical="center"/>
    </xf>
    <xf numFmtId="0" fontId="30" fillId="0" borderId="0" xfId="0" applyFont="1">
      <alignment vertical="center"/>
    </xf>
    <xf numFmtId="0" fontId="27" fillId="0" borderId="53" xfId="0" applyFont="1" applyBorder="1">
      <alignment vertical="center"/>
    </xf>
    <xf numFmtId="0" fontId="28" fillId="0" borderId="0" xfId="0" applyFont="1">
      <alignment vertical="center"/>
    </xf>
    <xf numFmtId="0" fontId="29" fillId="0" borderId="0" xfId="0" applyFont="1">
      <alignment vertical="center"/>
    </xf>
    <xf numFmtId="0" fontId="5" fillId="0" borderId="74" xfId="0" applyFont="1" applyBorder="1" applyAlignment="1">
      <alignment horizontal="center" vertical="center" shrinkToFit="1"/>
    </xf>
    <xf numFmtId="0" fontId="6" fillId="0" borderId="57" xfId="0" applyFont="1" applyBorder="1" applyAlignment="1">
      <alignment vertical="center" shrinkToFit="1"/>
    </xf>
    <xf numFmtId="0" fontId="5" fillId="0" borderId="2" xfId="0" applyFont="1" applyBorder="1" applyAlignment="1">
      <alignment horizontal="center" vertical="center" shrinkToFit="1"/>
    </xf>
    <xf numFmtId="0" fontId="5" fillId="0" borderId="59" xfId="0" applyFont="1" applyBorder="1" applyAlignment="1">
      <alignment horizontal="center" vertical="center" shrinkToFit="1"/>
    </xf>
    <xf numFmtId="0" fontId="5" fillId="0" borderId="15" xfId="0" applyFont="1" applyBorder="1" applyAlignment="1">
      <alignment horizontal="center" vertical="center" shrinkToFit="1"/>
    </xf>
    <xf numFmtId="0" fontId="0" fillId="0" borderId="16" xfId="0" applyBorder="1" applyAlignment="1" applyProtection="1">
      <alignment vertical="center" shrinkToFit="1"/>
      <protection locked="0"/>
    </xf>
    <xf numFmtId="0" fontId="59" fillId="5" borderId="37" xfId="0" applyFont="1" applyFill="1" applyBorder="1" applyAlignment="1" applyProtection="1">
      <alignment horizontal="center" vertical="center" shrinkToFit="1"/>
      <protection locked="0"/>
    </xf>
    <xf numFmtId="0" fontId="59" fillId="5" borderId="10" xfId="0" applyFont="1" applyFill="1" applyBorder="1" applyAlignment="1" applyProtection="1">
      <alignment horizontal="center" vertical="center" shrinkToFit="1"/>
      <protection locked="0"/>
    </xf>
    <xf numFmtId="0" fontId="59" fillId="5" borderId="16" xfId="0" applyFont="1" applyFill="1" applyBorder="1" applyAlignment="1" applyProtection="1">
      <alignment horizontal="center" vertical="center" shrinkToFit="1"/>
      <protection locked="0"/>
    </xf>
    <xf numFmtId="0" fontId="59" fillId="3" borderId="36" xfId="0" applyFont="1" applyFill="1" applyBorder="1" applyAlignment="1" applyProtection="1">
      <alignment horizontal="center" vertical="center"/>
      <protection locked="0"/>
    </xf>
    <xf numFmtId="0" fontId="59" fillId="5" borderId="36" xfId="0" applyFont="1" applyFill="1" applyBorder="1" applyAlignment="1" applyProtection="1">
      <alignment horizontal="center" vertical="center" shrinkToFit="1"/>
      <protection locked="0"/>
    </xf>
    <xf numFmtId="0" fontId="59" fillId="6" borderId="38" xfId="0" applyFont="1" applyFill="1" applyBorder="1" applyAlignment="1" applyProtection="1">
      <alignment horizontal="center" vertical="center"/>
      <protection locked="0"/>
    </xf>
    <xf numFmtId="0" fontId="59" fillId="3" borderId="10" xfId="0" applyFont="1" applyFill="1" applyBorder="1" applyAlignment="1" applyProtection="1">
      <alignment horizontal="center" vertical="center"/>
      <protection locked="0"/>
    </xf>
    <xf numFmtId="0" fontId="59" fillId="6" borderId="17" xfId="0" applyFont="1" applyFill="1" applyBorder="1" applyAlignment="1" applyProtection="1">
      <alignment horizontal="center" vertical="center"/>
      <protection locked="0"/>
    </xf>
    <xf numFmtId="0" fontId="59" fillId="3" borderId="5" xfId="0" applyFont="1" applyFill="1" applyBorder="1" applyAlignment="1" applyProtection="1">
      <alignment horizontal="center" vertical="center"/>
      <protection locked="0"/>
    </xf>
    <xf numFmtId="0" fontId="59" fillId="5" borderId="5" xfId="0" applyFont="1" applyFill="1" applyBorder="1" applyAlignment="1" applyProtection="1">
      <alignment horizontal="center" vertical="center" shrinkToFit="1"/>
      <protection locked="0"/>
    </xf>
    <xf numFmtId="0" fontId="59" fillId="6" borderId="19" xfId="0" applyFont="1" applyFill="1" applyBorder="1" applyAlignment="1" applyProtection="1">
      <alignment horizontal="center" vertical="center"/>
      <protection locked="0"/>
    </xf>
    <xf numFmtId="0" fontId="59" fillId="3" borderId="92" xfId="0" applyFont="1" applyFill="1" applyBorder="1" applyAlignment="1" applyProtection="1">
      <alignment horizontal="center" vertical="center" shrinkToFit="1"/>
      <protection locked="0"/>
    </xf>
    <xf numFmtId="0" fontId="59" fillId="3" borderId="93" xfId="0" applyFont="1" applyFill="1" applyBorder="1" applyAlignment="1" applyProtection="1">
      <alignment horizontal="center" vertical="center" shrinkToFit="1"/>
      <protection locked="0"/>
    </xf>
    <xf numFmtId="0" fontId="59" fillId="5" borderId="22" xfId="0" applyFont="1" applyFill="1" applyBorder="1" applyAlignment="1" applyProtection="1">
      <alignment horizontal="center" vertical="center" shrinkToFit="1"/>
      <protection locked="0"/>
    </xf>
    <xf numFmtId="0" fontId="59" fillId="5" borderId="40" xfId="0" applyFont="1" applyFill="1" applyBorder="1" applyAlignment="1" applyProtection="1">
      <alignment horizontal="center" vertical="center" shrinkToFit="1"/>
      <protection locked="0"/>
    </xf>
    <xf numFmtId="0" fontId="59" fillId="6" borderId="37" xfId="0" applyFont="1" applyFill="1" applyBorder="1" applyAlignment="1" applyProtection="1">
      <alignment horizontal="center" vertical="center"/>
      <protection locked="0"/>
    </xf>
    <xf numFmtId="0" fontId="59" fillId="6" borderId="16" xfId="0" applyFont="1" applyFill="1" applyBorder="1" applyAlignment="1" applyProtection="1">
      <alignment horizontal="center" vertical="center"/>
      <protection locked="0"/>
    </xf>
    <xf numFmtId="0" fontId="59" fillId="6" borderId="18" xfId="0" applyFont="1" applyFill="1" applyBorder="1" applyAlignment="1" applyProtection="1">
      <alignment horizontal="center" vertical="center"/>
      <protection locked="0"/>
    </xf>
    <xf numFmtId="0" fontId="59" fillId="5" borderId="171" xfId="0" applyFont="1" applyFill="1" applyBorder="1" applyAlignment="1" applyProtection="1">
      <alignment horizontal="center" vertical="center" shrinkToFit="1"/>
      <protection locked="0"/>
    </xf>
    <xf numFmtId="0" fontId="59" fillId="5" borderId="170" xfId="0" applyFont="1" applyFill="1" applyBorder="1" applyAlignment="1" applyProtection="1">
      <alignment horizontal="center" vertical="center" shrinkToFit="1"/>
      <protection locked="0"/>
    </xf>
    <xf numFmtId="0" fontId="59" fillId="5" borderId="38" xfId="0" applyFont="1" applyFill="1" applyBorder="1" applyAlignment="1" applyProtection="1">
      <alignment horizontal="center" vertical="center" shrinkToFit="1"/>
      <protection locked="0"/>
    </xf>
    <xf numFmtId="0" fontId="59" fillId="5" borderId="17" xfId="0" applyFont="1" applyFill="1" applyBorder="1" applyAlignment="1" applyProtection="1">
      <alignment horizontal="center" vertical="center" shrinkToFit="1"/>
      <protection locked="0"/>
    </xf>
    <xf numFmtId="0" fontId="59" fillId="6" borderId="39" xfId="0" applyFont="1" applyFill="1" applyBorder="1" applyAlignment="1" applyProtection="1">
      <alignment horizontal="center" vertical="center"/>
      <protection locked="0"/>
    </xf>
    <xf numFmtId="0" fontId="59" fillId="6" borderId="20" xfId="0" applyFont="1" applyFill="1" applyBorder="1" applyAlignment="1" applyProtection="1">
      <alignment horizontal="center" vertical="center"/>
      <protection locked="0"/>
    </xf>
    <xf numFmtId="0" fontId="59" fillId="6" borderId="21" xfId="0" applyFont="1" applyFill="1" applyBorder="1" applyAlignment="1" applyProtection="1">
      <alignment horizontal="center" vertical="center"/>
      <protection locked="0"/>
    </xf>
    <xf numFmtId="0" fontId="59" fillId="6" borderId="171" xfId="0" applyFont="1" applyFill="1" applyBorder="1" applyAlignment="1" applyProtection="1">
      <alignment horizontal="center" vertical="center"/>
      <protection locked="0"/>
    </xf>
    <xf numFmtId="0" fontId="59" fillId="6" borderId="170" xfId="0" applyFont="1" applyFill="1" applyBorder="1" applyAlignment="1" applyProtection="1">
      <alignment horizontal="center" vertical="center"/>
      <protection locked="0"/>
    </xf>
    <xf numFmtId="0" fontId="59" fillId="6" borderId="169" xfId="0" applyFont="1" applyFill="1" applyBorder="1" applyAlignment="1" applyProtection="1">
      <alignment horizontal="center" vertical="center"/>
      <protection locked="0"/>
    </xf>
    <xf numFmtId="0" fontId="59" fillId="4" borderId="36" xfId="0" applyFont="1" applyFill="1" applyBorder="1" applyAlignment="1" applyProtection="1">
      <alignment horizontal="center" vertical="center"/>
      <protection locked="0"/>
    </xf>
    <xf numFmtId="0" fontId="59" fillId="4" borderId="5" xfId="0" applyFont="1" applyFill="1" applyBorder="1" applyAlignment="1" applyProtection="1">
      <alignment horizontal="center" vertical="center"/>
      <protection locked="0"/>
    </xf>
    <xf numFmtId="0" fontId="59" fillId="4" borderId="10" xfId="0" applyFont="1" applyFill="1" applyBorder="1" applyAlignment="1" applyProtection="1">
      <alignment horizontal="center" vertical="center"/>
      <protection locked="0"/>
    </xf>
    <xf numFmtId="0" fontId="59" fillId="3" borderId="20" xfId="0" applyFont="1" applyFill="1" applyBorder="1" applyAlignment="1" applyProtection="1">
      <alignment horizontal="center" vertical="center" shrinkToFit="1"/>
      <protection locked="0"/>
    </xf>
    <xf numFmtId="0" fontId="59" fillId="3" borderId="14" xfId="0" applyFont="1" applyFill="1" applyBorder="1" applyAlignment="1" applyProtection="1">
      <alignment horizontal="center" vertical="center" shrinkToFit="1"/>
      <protection locked="0"/>
    </xf>
    <xf numFmtId="0" fontId="0" fillId="0" borderId="5" xfId="0" applyBorder="1" applyAlignment="1">
      <alignment horizontal="center" vertical="center" shrinkToFit="1"/>
    </xf>
    <xf numFmtId="0" fontId="0" fillId="0" borderId="182" xfId="0" applyBorder="1" applyAlignment="1">
      <alignment horizontal="center" vertical="center"/>
    </xf>
    <xf numFmtId="0" fontId="59" fillId="0" borderId="0" xfId="0" applyFont="1" applyAlignment="1">
      <alignment vertical="center" shrinkToFit="1"/>
    </xf>
    <xf numFmtId="0" fontId="59" fillId="0" borderId="0" xfId="0" applyFont="1">
      <alignment vertical="center"/>
    </xf>
    <xf numFmtId="0" fontId="59" fillId="0" borderId="50" xfId="0" applyFont="1" applyBorder="1">
      <alignment vertical="center"/>
    </xf>
    <xf numFmtId="0" fontId="60" fillId="0" borderId="0" xfId="0" applyFont="1" applyAlignment="1">
      <alignment vertical="center" shrinkToFit="1"/>
    </xf>
    <xf numFmtId="0" fontId="68" fillId="0" borderId="142" xfId="0" applyFont="1" applyBorder="1">
      <alignment vertical="center"/>
    </xf>
    <xf numFmtId="0" fontId="59" fillId="0" borderId="143" xfId="0" applyFont="1" applyBorder="1">
      <alignment vertical="center"/>
    </xf>
    <xf numFmtId="0" fontId="59" fillId="0" borderId="144" xfId="0" applyFont="1" applyBorder="1">
      <alignment vertical="center"/>
    </xf>
    <xf numFmtId="0" fontId="62" fillId="0" borderId="145" xfId="0" applyFont="1" applyBorder="1">
      <alignment vertical="center"/>
    </xf>
    <xf numFmtId="0" fontId="59" fillId="0" borderId="146" xfId="0" applyFont="1" applyBorder="1">
      <alignment vertical="center"/>
    </xf>
    <xf numFmtId="0" fontId="59" fillId="0" borderId="145" xfId="0" applyFont="1" applyBorder="1">
      <alignment vertical="center"/>
    </xf>
    <xf numFmtId="0" fontId="59" fillId="3" borderId="10" xfId="0" applyFont="1" applyFill="1" applyBorder="1" applyAlignment="1">
      <alignment horizontal="left" vertical="center"/>
    </xf>
    <xf numFmtId="0" fontId="59" fillId="0" borderId="0" xfId="0" applyFont="1" applyAlignment="1">
      <alignment horizontal="left" vertical="center"/>
    </xf>
    <xf numFmtId="0" fontId="59" fillId="0" borderId="0" xfId="0" applyFont="1" applyAlignment="1">
      <alignment horizontal="left" vertical="center" shrinkToFit="1"/>
    </xf>
    <xf numFmtId="0" fontId="59" fillId="0" borderId="0" xfId="0" applyFont="1" applyAlignment="1">
      <alignment vertical="center" wrapText="1"/>
    </xf>
    <xf numFmtId="0" fontId="59" fillId="5" borderId="10" xfId="0" applyFont="1" applyFill="1" applyBorder="1" applyAlignment="1">
      <alignment horizontal="left" vertical="center"/>
    </xf>
    <xf numFmtId="0" fontId="59" fillId="0" borderId="0" xfId="0" applyFont="1" applyAlignment="1">
      <alignment horizontal="center" vertical="center" shrinkToFit="1"/>
    </xf>
    <xf numFmtId="0" fontId="59" fillId="4" borderId="10" xfId="0" applyFont="1" applyFill="1" applyBorder="1" applyAlignment="1">
      <alignment horizontal="left" vertical="center"/>
    </xf>
    <xf numFmtId="0" fontId="66" fillId="0" borderId="0" xfId="0" applyFont="1" applyAlignment="1">
      <alignment horizontal="left" vertical="center"/>
    </xf>
    <xf numFmtId="0" fontId="59" fillId="6" borderId="10" xfId="0" applyFont="1" applyFill="1" applyBorder="1" applyAlignment="1">
      <alignment horizontal="left" vertical="center"/>
    </xf>
    <xf numFmtId="0" fontId="59" fillId="0" borderId="0" xfId="0" applyFont="1" applyAlignment="1">
      <alignment horizontal="left" vertical="center" justifyLastLine="1"/>
    </xf>
    <xf numFmtId="0" fontId="59" fillId="0" borderId="0" xfId="0" applyFont="1" applyAlignment="1">
      <alignment vertical="center" justifyLastLine="1"/>
    </xf>
    <xf numFmtId="0" fontId="59" fillId="0" borderId="146" xfId="0" applyFont="1" applyBorder="1" applyAlignment="1">
      <alignment vertical="center" justifyLastLine="1"/>
    </xf>
    <xf numFmtId="0" fontId="59" fillId="0" borderId="145" xfId="0" applyFont="1" applyBorder="1" applyAlignment="1">
      <alignment horizontal="left" vertical="center"/>
    </xf>
    <xf numFmtId="177" fontId="59" fillId="0" borderId="0" xfId="0" applyNumberFormat="1" applyFont="1" applyAlignment="1">
      <alignment horizontal="left" vertical="center" shrinkToFit="1"/>
    </xf>
    <xf numFmtId="177" fontId="59" fillId="0" borderId="0" xfId="0" applyNumberFormat="1" applyFont="1" applyAlignment="1">
      <alignment vertical="center" shrinkToFit="1"/>
    </xf>
    <xf numFmtId="0" fontId="59" fillId="0" borderId="146" xfId="0" applyFont="1" applyBorder="1" applyAlignment="1">
      <alignment vertical="center" shrinkToFit="1"/>
    </xf>
    <xf numFmtId="0" fontId="63" fillId="0" borderId="0" xfId="5" applyFont="1" applyFill="1" applyBorder="1" applyAlignment="1" applyProtection="1">
      <alignment vertical="center" shrinkToFit="1"/>
    </xf>
    <xf numFmtId="0" fontId="59" fillId="0" borderId="32" xfId="0" applyFont="1" applyBorder="1" applyAlignment="1">
      <alignment horizontal="center" vertical="center" shrinkToFit="1"/>
    </xf>
    <xf numFmtId="0" fontId="59" fillId="0" borderId="37" xfId="0" applyFont="1" applyBorder="1" applyAlignment="1">
      <alignment horizontal="right" vertical="center" shrinkToFit="1"/>
    </xf>
    <xf numFmtId="0" fontId="59" fillId="0" borderId="38" xfId="0" applyFont="1" applyBorder="1" applyAlignment="1">
      <alignment horizontal="left" vertical="center" shrinkToFit="1"/>
    </xf>
    <xf numFmtId="0" fontId="59" fillId="0" borderId="16" xfId="0" applyFont="1" applyBorder="1" applyAlignment="1">
      <alignment horizontal="right" vertical="center" shrinkToFit="1"/>
    </xf>
    <xf numFmtId="0" fontId="59" fillId="0" borderId="17" xfId="0" applyFont="1" applyBorder="1" applyAlignment="1">
      <alignment horizontal="left" vertical="center" shrinkToFit="1"/>
    </xf>
    <xf numFmtId="0" fontId="59" fillId="0" borderId="16" xfId="0" applyFont="1" applyBorder="1" applyAlignment="1">
      <alignment horizontal="center" vertical="center" shrinkToFit="1"/>
    </xf>
    <xf numFmtId="0" fontId="59" fillId="0" borderId="17" xfId="0" applyFont="1" applyBorder="1" applyAlignment="1">
      <alignment horizontal="center" vertical="center" shrinkToFit="1"/>
    </xf>
    <xf numFmtId="0" fontId="59" fillId="0" borderId="137" xfId="0" applyFont="1" applyBorder="1" applyAlignment="1">
      <alignment horizontal="center" vertical="center" shrinkToFit="1"/>
    </xf>
    <xf numFmtId="0" fontId="59" fillId="0" borderId="168" xfId="0" applyFont="1" applyBorder="1" applyAlignment="1">
      <alignment horizontal="center" vertical="center" shrinkToFit="1"/>
    </xf>
    <xf numFmtId="0" fontId="59" fillId="0" borderId="0" xfId="0" applyFont="1" applyAlignment="1">
      <alignment horizontal="center" vertical="center"/>
    </xf>
    <xf numFmtId="0" fontId="59" fillId="0" borderId="5" xfId="0" applyFont="1" applyBorder="1" applyAlignment="1">
      <alignment horizontal="center" vertical="center" shrinkToFit="1"/>
    </xf>
    <xf numFmtId="0" fontId="59" fillId="0" borderId="167" xfId="0" applyFont="1" applyBorder="1" applyAlignment="1">
      <alignment horizontal="center" vertical="center" shrinkToFit="1"/>
    </xf>
    <xf numFmtId="0" fontId="59" fillId="0" borderId="53" xfId="0" applyFont="1" applyBorder="1">
      <alignment vertical="center"/>
    </xf>
    <xf numFmtId="0" fontId="64" fillId="0" borderId="57" xfId="0" applyFont="1" applyBorder="1" applyAlignment="1">
      <alignment vertical="center" wrapText="1"/>
    </xf>
    <xf numFmtId="0" fontId="59" fillId="0" borderId="170" xfId="0" applyFont="1" applyBorder="1" applyAlignment="1">
      <alignment horizontal="center" vertical="center" shrinkToFit="1"/>
    </xf>
    <xf numFmtId="0" fontId="59" fillId="0" borderId="22" xfId="0" applyFont="1" applyBorder="1" applyAlignment="1">
      <alignment horizontal="center" vertical="center" shrinkToFit="1"/>
    </xf>
    <xf numFmtId="0" fontId="59" fillId="0" borderId="53" xfId="0" applyFont="1" applyBorder="1" applyAlignment="1">
      <alignment horizontal="center" vertical="center" shrinkToFit="1"/>
    </xf>
    <xf numFmtId="0" fontId="59" fillId="0" borderId="22" xfId="0" applyFont="1" applyBorder="1" applyAlignment="1">
      <alignment horizontal="center" vertical="center" justifyLastLine="1"/>
    </xf>
    <xf numFmtId="0" fontId="62" fillId="0" borderId="0" xfId="0" applyFont="1" applyAlignment="1">
      <alignment vertical="center" shrinkToFit="1"/>
    </xf>
    <xf numFmtId="0" fontId="67" fillId="0" borderId="0" xfId="0" applyFont="1" applyAlignment="1">
      <alignment vertical="center" wrapText="1"/>
    </xf>
    <xf numFmtId="0" fontId="64" fillId="0" borderId="0" xfId="0" applyFont="1" applyAlignment="1">
      <alignment vertical="center" wrapText="1"/>
    </xf>
    <xf numFmtId="0" fontId="61" fillId="0" borderId="0" xfId="0" applyFont="1" applyAlignment="1">
      <alignment vertical="center" shrinkToFit="1"/>
    </xf>
    <xf numFmtId="0" fontId="61" fillId="0" borderId="0" xfId="0" applyFont="1" applyAlignment="1">
      <alignment vertical="center" wrapText="1" shrinkToFit="1"/>
    </xf>
    <xf numFmtId="0" fontId="59" fillId="0" borderId="91" xfId="0" applyFont="1" applyBorder="1" applyAlignment="1">
      <alignment horizontal="center" vertical="center" shrinkToFit="1"/>
    </xf>
    <xf numFmtId="0" fontId="59" fillId="0" borderId="92" xfId="0" applyFont="1" applyBorder="1" applyAlignment="1">
      <alignment horizontal="center" vertical="center" shrinkToFit="1"/>
    </xf>
    <xf numFmtId="0" fontId="59" fillId="0" borderId="93" xfId="0" applyFont="1" applyBorder="1" applyAlignment="1">
      <alignment horizontal="center" vertical="center" shrinkToFit="1"/>
    </xf>
    <xf numFmtId="0" fontId="59" fillId="0" borderId="91" xfId="0" applyFont="1" applyBorder="1" applyAlignment="1">
      <alignment vertical="center" shrinkToFit="1"/>
    </xf>
    <xf numFmtId="0" fontId="59" fillId="0" borderId="92" xfId="0" applyFont="1" applyBorder="1" applyAlignment="1">
      <alignment vertical="center" shrinkToFit="1"/>
    </xf>
    <xf numFmtId="0" fontId="59" fillId="0" borderId="93" xfId="0" applyFont="1" applyBorder="1" applyAlignment="1">
      <alignment vertical="center" shrinkToFit="1"/>
    </xf>
    <xf numFmtId="0" fontId="59" fillId="5" borderId="35" xfId="0" applyFont="1" applyFill="1" applyBorder="1" applyAlignment="1" applyProtection="1">
      <alignment horizontal="center" vertical="center"/>
      <protection locked="0"/>
    </xf>
    <xf numFmtId="0" fontId="59" fillId="5" borderId="9" xfId="0" applyFont="1" applyFill="1" applyBorder="1" applyAlignment="1" applyProtection="1">
      <alignment horizontal="center" vertical="center"/>
      <protection locked="0"/>
    </xf>
    <xf numFmtId="0" fontId="59" fillId="5" borderId="4" xfId="0" applyFont="1" applyFill="1" applyBorder="1" applyAlignment="1" applyProtection="1">
      <alignment horizontal="center" vertical="center"/>
      <protection locked="0"/>
    </xf>
    <xf numFmtId="0" fontId="59" fillId="5" borderId="22" xfId="0" applyFont="1" applyFill="1" applyBorder="1" applyAlignment="1" applyProtection="1">
      <alignment horizontal="center" vertical="center"/>
      <protection locked="0"/>
    </xf>
    <xf numFmtId="0" fontId="59" fillId="3" borderId="22" xfId="0" applyFont="1" applyFill="1" applyBorder="1" applyAlignment="1" applyProtection="1">
      <alignment horizontal="center" vertical="center"/>
      <protection locked="0"/>
    </xf>
    <xf numFmtId="0" fontId="5" fillId="0" borderId="0" xfId="0" applyFont="1" applyAlignment="1">
      <alignment horizontal="center" vertical="center" shrinkToFit="1"/>
    </xf>
    <xf numFmtId="0" fontId="9" fillId="0" borderId="0" xfId="0" applyFont="1" applyAlignment="1">
      <alignment horizontal="center" vertical="center" shrinkToFit="1"/>
    </xf>
    <xf numFmtId="0" fontId="6" fillId="0" borderId="0" xfId="0" applyFont="1" applyAlignment="1">
      <alignment vertical="center" shrinkToFit="1"/>
    </xf>
    <xf numFmtId="0" fontId="3" fillId="0" borderId="0" xfId="0" applyFont="1">
      <alignment vertical="center"/>
    </xf>
    <xf numFmtId="0" fontId="7" fillId="0" borderId="0" xfId="0" applyFont="1" applyAlignment="1">
      <alignment vertical="center" shrinkToFit="1"/>
    </xf>
    <xf numFmtId="0" fontId="8" fillId="0" borderId="0" xfId="0" applyFont="1" applyAlignment="1">
      <alignment vertical="center" wrapText="1" shrinkToFit="1"/>
    </xf>
    <xf numFmtId="0" fontId="9" fillId="0" borderId="0" xfId="0" applyFont="1" applyAlignment="1">
      <alignment vertical="center" shrinkToFit="1"/>
    </xf>
    <xf numFmtId="0" fontId="48" fillId="0" borderId="0" xfId="0" applyFont="1" applyAlignment="1">
      <alignment vertical="center" shrinkToFit="1"/>
    </xf>
    <xf numFmtId="0" fontId="10" fillId="0" borderId="0" xfId="0" applyFont="1" applyAlignment="1">
      <alignment vertical="center" shrinkToFit="1"/>
    </xf>
    <xf numFmtId="0" fontId="33" fillId="0" borderId="0" xfId="0" applyFont="1" applyAlignment="1">
      <alignment vertical="center" shrinkToFit="1"/>
    </xf>
    <xf numFmtId="0" fontId="3" fillId="0" borderId="0" xfId="0" applyFont="1" applyAlignment="1">
      <alignment vertical="center" shrinkToFit="1"/>
    </xf>
    <xf numFmtId="0" fontId="5" fillId="0" borderId="127" xfId="0" applyFont="1" applyBorder="1" applyAlignment="1">
      <alignment horizontal="center" vertical="center"/>
    </xf>
    <xf numFmtId="49" fontId="72" fillId="0" borderId="0" xfId="0" applyNumberFormat="1" applyFont="1">
      <alignment vertical="center"/>
    </xf>
    <xf numFmtId="0" fontId="0" fillId="2" borderId="188" xfId="0" applyFill="1" applyBorder="1" applyAlignment="1" applyProtection="1">
      <alignment horizontal="center" vertical="center" shrinkToFit="1"/>
      <protection locked="0"/>
    </xf>
    <xf numFmtId="0" fontId="0" fillId="0" borderId="187" xfId="0" applyBorder="1" applyAlignment="1">
      <alignment horizontal="center" vertical="center"/>
    </xf>
    <xf numFmtId="0" fontId="56" fillId="0" borderId="0" xfId="0" applyFont="1">
      <alignment vertical="center"/>
    </xf>
    <xf numFmtId="0" fontId="0" fillId="2" borderId="187" xfId="0" applyFill="1" applyBorder="1" applyAlignment="1" applyProtection="1">
      <alignment vertical="center" shrinkToFit="1"/>
      <protection locked="0"/>
    </xf>
    <xf numFmtId="0" fontId="72" fillId="0" borderId="0" xfId="0" applyFont="1">
      <alignment vertical="center"/>
    </xf>
    <xf numFmtId="0" fontId="0" fillId="0" borderId="187" xfId="0" applyBorder="1" applyAlignment="1">
      <alignment horizontal="center" vertical="center" shrinkToFit="1"/>
    </xf>
    <xf numFmtId="0" fontId="0" fillId="2" borderId="187" xfId="0" applyFill="1" applyBorder="1" applyAlignment="1" applyProtection="1">
      <alignment horizontal="center" vertical="center" shrinkToFit="1"/>
      <protection locked="0"/>
    </xf>
    <xf numFmtId="0" fontId="56" fillId="0" borderId="0" xfId="0" applyFont="1" applyAlignment="1">
      <alignment horizontal="center" vertical="center"/>
    </xf>
    <xf numFmtId="0" fontId="58" fillId="0" borderId="0" xfId="0" applyFont="1" applyAlignment="1">
      <alignment horizontal="center" vertical="center"/>
    </xf>
    <xf numFmtId="0" fontId="0" fillId="0" borderId="183" xfId="0" applyBorder="1" applyAlignment="1">
      <alignment horizontal="center" vertical="center" shrinkToFit="1"/>
    </xf>
    <xf numFmtId="0" fontId="59" fillId="5" borderId="18" xfId="0" applyFont="1" applyFill="1" applyBorder="1" applyAlignment="1" applyProtection="1">
      <alignment horizontal="center" vertical="center" shrinkToFit="1"/>
      <protection locked="0"/>
    </xf>
    <xf numFmtId="0" fontId="59" fillId="5" borderId="19" xfId="0" applyFont="1" applyFill="1" applyBorder="1" applyAlignment="1" applyProtection="1">
      <alignment horizontal="center" vertical="center" shrinkToFit="1"/>
      <protection locked="0"/>
    </xf>
    <xf numFmtId="0" fontId="59" fillId="0" borderId="37" xfId="0" applyFont="1" applyBorder="1" applyAlignment="1">
      <alignment horizontal="center" vertical="center" shrinkToFit="1"/>
    </xf>
    <xf numFmtId="0" fontId="59" fillId="0" borderId="38" xfId="0" applyFont="1" applyBorder="1" applyAlignment="1">
      <alignment horizontal="center" vertical="center" shrinkToFit="1"/>
    </xf>
    <xf numFmtId="0" fontId="59" fillId="0" borderId="20" xfId="0" applyFont="1" applyBorder="1" applyAlignment="1">
      <alignment horizontal="center" vertical="center" shrinkToFit="1"/>
    </xf>
    <xf numFmtId="0" fontId="6" fillId="5" borderId="0" xfId="0" applyFont="1" applyFill="1" applyAlignment="1" applyProtection="1">
      <alignment horizontal="center" vertical="center"/>
      <protection locked="0"/>
    </xf>
    <xf numFmtId="0" fontId="59" fillId="5" borderId="169" xfId="0" applyFont="1" applyFill="1" applyBorder="1" applyAlignment="1" applyProtection="1">
      <alignment horizontal="center" vertical="center" shrinkToFit="1"/>
      <protection locked="0"/>
    </xf>
    <xf numFmtId="0" fontId="59" fillId="5" borderId="23" xfId="0" applyFont="1" applyFill="1" applyBorder="1" applyAlignment="1" applyProtection="1">
      <alignment horizontal="center" vertical="center" shrinkToFit="1"/>
      <protection locked="0"/>
    </xf>
    <xf numFmtId="0" fontId="59" fillId="6" borderId="11" xfId="0" applyFont="1" applyFill="1" applyBorder="1" applyAlignment="1" applyProtection="1">
      <alignment horizontal="center" vertical="center"/>
      <protection locked="0"/>
    </xf>
    <xf numFmtId="0" fontId="59" fillId="6" borderId="6" xfId="0" applyFont="1" applyFill="1" applyBorder="1" applyAlignment="1" applyProtection="1">
      <alignment horizontal="center" vertical="center"/>
      <protection locked="0"/>
    </xf>
    <xf numFmtId="0" fontId="59" fillId="6" borderId="56" xfId="0" applyFont="1" applyFill="1" applyBorder="1" applyAlignment="1" applyProtection="1">
      <alignment horizontal="center" vertical="center"/>
      <protection locked="0"/>
    </xf>
    <xf numFmtId="0" fontId="59" fillId="5" borderId="40" xfId="0" applyFont="1" applyFill="1" applyBorder="1" applyAlignment="1" applyProtection="1">
      <alignment horizontal="center" vertical="center"/>
      <protection locked="0"/>
    </xf>
    <xf numFmtId="0" fontId="59" fillId="0" borderId="171" xfId="0" applyFont="1" applyBorder="1" applyAlignment="1">
      <alignment horizontal="center" vertical="center" shrinkToFit="1"/>
    </xf>
    <xf numFmtId="0" fontId="59" fillId="0" borderId="40" xfId="0" applyFont="1" applyBorder="1" applyAlignment="1">
      <alignment horizontal="center" vertical="center" shrinkToFit="1"/>
    </xf>
    <xf numFmtId="0" fontId="59" fillId="8" borderId="0" xfId="0" applyFont="1" applyFill="1" applyAlignment="1">
      <alignment vertical="center" shrinkToFit="1"/>
    </xf>
    <xf numFmtId="0" fontId="59" fillId="8" borderId="0" xfId="0" applyFont="1" applyFill="1">
      <alignment vertical="center"/>
    </xf>
    <xf numFmtId="0" fontId="66" fillId="8" borderId="165" xfId="0" applyFont="1" applyFill="1" applyBorder="1" applyAlignment="1">
      <alignment vertical="center" shrinkToFit="1"/>
    </xf>
    <xf numFmtId="0" fontId="66" fillId="8" borderId="157" xfId="0" applyFont="1" applyFill="1" applyBorder="1" applyAlignment="1">
      <alignment horizontal="center" vertical="center" shrinkToFit="1"/>
    </xf>
    <xf numFmtId="0" fontId="66" fillId="8" borderId="186" xfId="0" applyFont="1" applyFill="1" applyBorder="1" applyAlignment="1">
      <alignment vertical="center" shrinkToFit="1"/>
    </xf>
    <xf numFmtId="0" fontId="66" fillId="8" borderId="151" xfId="0" applyFont="1" applyFill="1" applyBorder="1" applyAlignment="1">
      <alignment horizontal="center" vertical="center" shrinkToFit="1"/>
    </xf>
    <xf numFmtId="0" fontId="66" fillId="8" borderId="152" xfId="0" applyFont="1" applyFill="1" applyBorder="1" applyAlignment="1">
      <alignment horizontal="center" vertical="center" shrinkToFit="1"/>
    </xf>
    <xf numFmtId="0" fontId="66" fillId="8" borderId="159" xfId="0" applyFont="1" applyFill="1" applyBorder="1" applyAlignment="1">
      <alignment horizontal="center" vertical="center" shrinkToFit="1"/>
    </xf>
    <xf numFmtId="0" fontId="66" fillId="8" borderId="151" xfId="0" applyFont="1" applyFill="1" applyBorder="1">
      <alignment vertical="center"/>
    </xf>
    <xf numFmtId="0" fontId="66" fillId="8" borderId="152" xfId="0" applyFont="1" applyFill="1" applyBorder="1">
      <alignment vertical="center"/>
    </xf>
    <xf numFmtId="0" fontId="66" fillId="8" borderId="184" xfId="0" applyFont="1" applyFill="1" applyBorder="1">
      <alignment vertical="center"/>
    </xf>
    <xf numFmtId="0" fontId="66" fillId="8" borderId="153" xfId="0" applyFont="1" applyFill="1" applyBorder="1" applyAlignment="1">
      <alignment horizontal="center" vertical="center" shrinkToFit="1"/>
    </xf>
    <xf numFmtId="0" fontId="66" fillId="8" borderId="154" xfId="0" applyFont="1" applyFill="1" applyBorder="1" applyAlignment="1">
      <alignment horizontal="center" vertical="center" shrinkToFit="1"/>
    </xf>
    <xf numFmtId="0" fontId="66" fillId="8" borderId="160" xfId="0" applyFont="1" applyFill="1" applyBorder="1" applyAlignment="1">
      <alignment horizontal="center" vertical="center" shrinkToFit="1"/>
    </xf>
    <xf numFmtId="0" fontId="66" fillId="8" borderId="153" xfId="0" applyFont="1" applyFill="1" applyBorder="1">
      <alignment vertical="center"/>
    </xf>
    <xf numFmtId="0" fontId="66" fillId="8" borderId="154" xfId="0" applyFont="1" applyFill="1" applyBorder="1">
      <alignment vertical="center"/>
    </xf>
    <xf numFmtId="0" fontId="66" fillId="8" borderId="185" xfId="0" applyFont="1" applyFill="1" applyBorder="1">
      <alignment vertical="center"/>
    </xf>
    <xf numFmtId="0" fontId="62" fillId="8" borderId="0" xfId="0" applyFont="1" applyFill="1" applyAlignment="1">
      <alignment horizontal="left" vertical="center"/>
    </xf>
    <xf numFmtId="0" fontId="62" fillId="8" borderId="0" xfId="0" applyFont="1" applyFill="1" applyAlignment="1">
      <alignment horizontal="center" vertical="center" shrinkToFit="1"/>
    </xf>
    <xf numFmtId="0" fontId="66" fillId="8" borderId="175" xfId="0" applyFont="1" applyFill="1" applyBorder="1" applyAlignment="1">
      <alignment vertical="center" shrinkToFit="1"/>
    </xf>
    <xf numFmtId="0" fontId="62" fillId="8" borderId="191" xfId="0" applyFont="1" applyFill="1" applyBorder="1" applyAlignment="1">
      <alignment vertical="center" shrinkToFit="1"/>
    </xf>
    <xf numFmtId="0" fontId="66" fillId="8" borderId="192" xfId="0" applyFont="1" applyFill="1" applyBorder="1" applyAlignment="1">
      <alignment horizontal="center" vertical="center" shrinkToFit="1"/>
    </xf>
    <xf numFmtId="0" fontId="66" fillId="8" borderId="184" xfId="0" applyFont="1" applyFill="1" applyBorder="1" applyAlignment="1">
      <alignment horizontal="center" vertical="center" shrinkToFit="1"/>
    </xf>
    <xf numFmtId="0" fontId="66" fillId="8" borderId="194" xfId="0" applyFont="1" applyFill="1" applyBorder="1" applyAlignment="1">
      <alignment horizontal="center" vertical="center" shrinkToFit="1"/>
    </xf>
    <xf numFmtId="0" fontId="66" fillId="8" borderId="194" xfId="0" applyFont="1" applyFill="1" applyBorder="1">
      <alignment vertical="center"/>
    </xf>
    <xf numFmtId="0" fontId="66" fillId="8" borderId="151" xfId="0" applyFont="1" applyFill="1" applyBorder="1" applyAlignment="1">
      <alignment horizontal="center" vertical="center"/>
    </xf>
    <xf numFmtId="0" fontId="66" fillId="8" borderId="152" xfId="0" applyFont="1" applyFill="1" applyBorder="1" applyAlignment="1">
      <alignment horizontal="center" vertical="center"/>
    </xf>
    <xf numFmtId="0" fontId="66" fillId="8" borderId="192" xfId="0" applyFont="1" applyFill="1" applyBorder="1" applyAlignment="1">
      <alignment horizontal="center" vertical="center"/>
    </xf>
    <xf numFmtId="0" fontId="66" fillId="8" borderId="184" xfId="0" applyFont="1" applyFill="1" applyBorder="1" applyAlignment="1">
      <alignment horizontal="center" vertical="center"/>
    </xf>
    <xf numFmtId="0" fontId="66" fillId="8" borderId="194" xfId="0" applyFont="1" applyFill="1" applyBorder="1" applyAlignment="1">
      <alignment horizontal="center" vertical="center"/>
    </xf>
    <xf numFmtId="0" fontId="66" fillId="8" borderId="153" xfId="0" applyFont="1" applyFill="1" applyBorder="1" applyAlignment="1">
      <alignment horizontal="center" vertical="center"/>
    </xf>
    <xf numFmtId="0" fontId="66" fillId="8" borderId="154" xfId="0" applyFont="1" applyFill="1" applyBorder="1" applyAlignment="1">
      <alignment horizontal="center" vertical="center"/>
    </xf>
    <xf numFmtId="0" fontId="66" fillId="8" borderId="193" xfId="0" applyFont="1" applyFill="1" applyBorder="1" applyAlignment="1">
      <alignment horizontal="center" vertical="center"/>
    </xf>
    <xf numFmtId="0" fontId="66" fillId="8" borderId="185" xfId="0" applyFont="1" applyFill="1" applyBorder="1" applyAlignment="1">
      <alignment horizontal="center" vertical="center"/>
    </xf>
    <xf numFmtId="0" fontId="66" fillId="8" borderId="195" xfId="0" applyFont="1" applyFill="1" applyBorder="1" applyAlignment="1">
      <alignment horizontal="center" vertical="center"/>
    </xf>
    <xf numFmtId="0" fontId="66" fillId="8" borderId="195" xfId="0" applyFont="1" applyFill="1" applyBorder="1">
      <alignment vertical="center"/>
    </xf>
    <xf numFmtId="0" fontId="59" fillId="8" borderId="176" xfId="0" applyFont="1" applyFill="1" applyBorder="1" applyAlignment="1">
      <alignment horizontal="center" vertical="center" shrinkToFit="1"/>
    </xf>
    <xf numFmtId="0" fontId="59" fillId="8" borderId="177" xfId="0" applyFont="1" applyFill="1" applyBorder="1" applyAlignment="1">
      <alignment horizontal="center" vertical="center" shrinkToFit="1"/>
    </xf>
    <xf numFmtId="0" fontId="59" fillId="8" borderId="0" xfId="0" applyFont="1" applyFill="1" applyAlignment="1">
      <alignment horizontal="left" vertical="center"/>
    </xf>
    <xf numFmtId="0" fontId="59" fillId="8" borderId="0" xfId="0" applyFont="1" applyFill="1" applyAlignment="1">
      <alignment horizontal="center" vertical="center" shrinkToFit="1"/>
    </xf>
    <xf numFmtId="0" fontId="59" fillId="8" borderId="129" xfId="0" applyFont="1" applyFill="1" applyBorder="1" applyAlignment="1">
      <alignment horizontal="center" vertical="center"/>
    </xf>
    <xf numFmtId="0" fontId="59" fillId="8" borderId="130" xfId="0" applyFont="1" applyFill="1" applyBorder="1" applyAlignment="1">
      <alignment horizontal="center" vertical="center"/>
    </xf>
    <xf numFmtId="0" fontId="59" fillId="8" borderId="0" xfId="0" applyFont="1" applyFill="1" applyAlignment="1">
      <alignment horizontal="center" vertical="center"/>
    </xf>
    <xf numFmtId="0" fontId="59" fillId="8" borderId="178" xfId="0" applyFont="1" applyFill="1" applyBorder="1" applyAlignment="1">
      <alignment horizontal="center" vertical="center"/>
    </xf>
    <xf numFmtId="0" fontId="59" fillId="8" borderId="179" xfId="0" applyFont="1" applyFill="1" applyBorder="1" applyAlignment="1">
      <alignment horizontal="center" vertical="center"/>
    </xf>
    <xf numFmtId="0" fontId="69" fillId="8" borderId="180" xfId="0" applyFont="1" applyFill="1" applyBorder="1" applyAlignment="1">
      <alignment horizontal="center" vertical="center" wrapText="1"/>
    </xf>
    <xf numFmtId="0" fontId="70" fillId="8" borderId="181" xfId="0" applyFont="1" applyFill="1" applyBorder="1" applyAlignment="1">
      <alignment horizontal="center" vertical="center" shrinkToFit="1"/>
    </xf>
    <xf numFmtId="0" fontId="64" fillId="8" borderId="0" xfId="0" applyFont="1" applyFill="1" applyAlignment="1">
      <alignment horizontal="left" vertical="center"/>
    </xf>
    <xf numFmtId="0" fontId="59" fillId="8" borderId="176" xfId="0" applyFont="1" applyFill="1" applyBorder="1" applyAlignment="1">
      <alignment horizontal="center" vertical="center"/>
    </xf>
    <xf numFmtId="0" fontId="59" fillId="8" borderId="177" xfId="0" applyFont="1" applyFill="1" applyBorder="1" applyAlignment="1">
      <alignment horizontal="center" vertical="center"/>
    </xf>
    <xf numFmtId="0" fontId="59" fillId="8" borderId="131" xfId="0" applyFont="1" applyFill="1" applyBorder="1" applyAlignment="1">
      <alignment horizontal="center" vertical="center"/>
    </xf>
    <xf numFmtId="0" fontId="59" fillId="8" borderId="132" xfId="0" applyFont="1" applyFill="1" applyBorder="1" applyAlignment="1">
      <alignment horizontal="center" vertical="center"/>
    </xf>
    <xf numFmtId="0" fontId="5" fillId="8" borderId="124" xfId="0" applyFont="1" applyFill="1" applyBorder="1" applyAlignment="1">
      <alignment horizontal="center" vertical="center"/>
    </xf>
    <xf numFmtId="0" fontId="10" fillId="8" borderId="0" xfId="0" applyFont="1" applyFill="1" applyAlignment="1">
      <alignment horizontal="center" vertical="center" wrapText="1"/>
    </xf>
    <xf numFmtId="0" fontId="5" fillId="8" borderId="125" xfId="0" applyFont="1" applyFill="1" applyBorder="1" applyAlignment="1">
      <alignment horizontal="center" vertical="center" wrapText="1" shrinkToFit="1"/>
    </xf>
    <xf numFmtId="0" fontId="5" fillId="8" borderId="0" xfId="0" applyFont="1" applyFill="1" applyAlignment="1">
      <alignment horizontal="center" vertical="center"/>
    </xf>
    <xf numFmtId="0" fontId="5" fillId="8" borderId="125" xfId="0" applyFont="1" applyFill="1" applyBorder="1" applyAlignment="1">
      <alignment horizontal="center" vertical="center"/>
    </xf>
    <xf numFmtId="0" fontId="5" fillId="8" borderId="126" xfId="0" applyFont="1" applyFill="1" applyBorder="1" applyAlignment="1">
      <alignment horizontal="center" vertical="center"/>
    </xf>
    <xf numFmtId="0" fontId="5" fillId="8" borderId="127" xfId="0" applyFont="1" applyFill="1" applyBorder="1" applyAlignment="1">
      <alignment horizontal="center" vertical="center"/>
    </xf>
    <xf numFmtId="0" fontId="5" fillId="8" borderId="128" xfId="0" applyFont="1" applyFill="1" applyBorder="1" applyAlignment="1">
      <alignment horizontal="center" vertical="center"/>
    </xf>
    <xf numFmtId="0" fontId="59" fillId="9" borderId="10" xfId="0" applyFont="1" applyFill="1" applyBorder="1" applyAlignment="1">
      <alignment horizontal="left" vertical="center"/>
    </xf>
    <xf numFmtId="0" fontId="59" fillId="0" borderId="197" xfId="0" applyFont="1" applyBorder="1" applyAlignment="1">
      <alignment vertical="center" shrinkToFit="1"/>
    </xf>
    <xf numFmtId="0" fontId="59" fillId="0" borderId="196" xfId="0" applyFont="1" applyBorder="1" applyAlignment="1">
      <alignment horizontal="center" vertical="center" shrinkToFit="1"/>
    </xf>
    <xf numFmtId="0" fontId="59" fillId="0" borderId="143" xfId="0" applyFont="1" applyBorder="1" applyAlignment="1">
      <alignment vertical="center" shrinkToFit="1"/>
    </xf>
    <xf numFmtId="177" fontId="59" fillId="0" borderId="143" xfId="0" applyNumberFormat="1" applyFont="1" applyBorder="1" applyAlignment="1">
      <alignment vertical="center" shrinkToFit="1"/>
    </xf>
    <xf numFmtId="0" fontId="59" fillId="0" borderId="0" xfId="0" applyFont="1" applyAlignment="1">
      <alignment vertical="center" textRotation="255" shrinkToFit="1"/>
    </xf>
    <xf numFmtId="0" fontId="59" fillId="0" borderId="0" xfId="0" applyFont="1" applyAlignment="1" applyProtection="1">
      <alignment vertical="center" shrinkToFit="1"/>
      <protection locked="0"/>
    </xf>
    <xf numFmtId="0" fontId="59" fillId="3" borderId="20" xfId="0" applyFont="1" applyFill="1" applyBorder="1" applyAlignment="1" applyProtection="1">
      <alignment horizontal="center" vertical="center" shrinkToFit="1"/>
      <protection locked="0"/>
    </xf>
    <xf numFmtId="0" fontId="59" fillId="3" borderId="17" xfId="0" applyFont="1" applyFill="1" applyBorder="1" applyAlignment="1" applyProtection="1">
      <alignment horizontal="center" vertical="center" shrinkToFit="1"/>
      <protection locked="0"/>
    </xf>
    <xf numFmtId="0" fontId="59" fillId="3" borderId="10" xfId="0" applyFont="1" applyFill="1" applyBorder="1" applyAlignment="1" applyProtection="1">
      <alignment horizontal="center" vertical="center" shrinkToFit="1"/>
      <protection locked="0"/>
    </xf>
    <xf numFmtId="0" fontId="59" fillId="4" borderId="36" xfId="0" applyFont="1" applyFill="1" applyBorder="1" applyAlignment="1" applyProtection="1">
      <alignment horizontal="center" vertical="center"/>
      <protection locked="0"/>
    </xf>
    <xf numFmtId="0" fontId="59" fillId="0" borderId="105" xfId="0" applyFont="1" applyBorder="1" applyAlignment="1">
      <alignment horizontal="center" vertical="center"/>
    </xf>
    <xf numFmtId="0" fontId="59" fillId="0" borderId="106" xfId="0" applyFont="1" applyBorder="1" applyAlignment="1">
      <alignment horizontal="center" vertical="center"/>
    </xf>
    <xf numFmtId="0" fontId="59" fillId="0" borderId="107" xfId="0" applyFont="1" applyBorder="1" applyAlignment="1">
      <alignment horizontal="center" vertical="center"/>
    </xf>
    <xf numFmtId="0" fontId="59" fillId="0" borderId="117" xfId="0" applyFont="1" applyBorder="1" applyAlignment="1">
      <alignment horizontal="center" vertical="center" shrinkToFit="1"/>
    </xf>
    <xf numFmtId="0" fontId="59" fillId="0" borderId="118" xfId="0" applyFont="1" applyBorder="1" applyAlignment="1">
      <alignment horizontal="center" vertical="center" shrinkToFit="1"/>
    </xf>
    <xf numFmtId="0" fontId="59" fillId="0" borderId="119" xfId="0" applyFont="1" applyBorder="1" applyAlignment="1">
      <alignment horizontal="center" vertical="center" shrinkToFit="1"/>
    </xf>
    <xf numFmtId="0" fontId="59" fillId="0" borderId="37" xfId="0" applyFont="1" applyBorder="1" applyAlignment="1">
      <alignment horizontal="center" vertical="center" shrinkToFit="1"/>
    </xf>
    <xf numFmtId="0" fontId="59" fillId="0" borderId="39" xfId="0" applyFont="1" applyBorder="1" applyAlignment="1">
      <alignment horizontal="center" vertical="center" shrinkToFit="1"/>
    </xf>
    <xf numFmtId="0" fontId="59" fillId="0" borderId="38" xfId="0" applyFont="1" applyBorder="1" applyAlignment="1">
      <alignment horizontal="center" vertical="center" shrinkToFit="1"/>
    </xf>
    <xf numFmtId="0" fontId="59" fillId="7" borderId="137" xfId="0" applyFont="1" applyFill="1" applyBorder="1" applyAlignment="1">
      <alignment horizontal="center" vertical="center" textRotation="255" shrinkToFit="1"/>
    </xf>
    <xf numFmtId="0" fontId="59" fillId="7" borderId="138" xfId="0" applyFont="1" applyFill="1" applyBorder="1" applyAlignment="1">
      <alignment horizontal="center" vertical="center" textRotation="255" shrinkToFit="1"/>
    </xf>
    <xf numFmtId="0" fontId="59" fillId="7" borderId="36" xfId="0" applyFont="1" applyFill="1" applyBorder="1" applyAlignment="1">
      <alignment horizontal="center" vertical="center" textRotation="255" shrinkToFit="1"/>
    </xf>
    <xf numFmtId="0" fontId="59" fillId="3" borderId="105" xfId="0" applyFont="1" applyFill="1" applyBorder="1" applyAlignment="1" applyProtection="1">
      <alignment horizontal="center" vertical="center" shrinkToFit="1"/>
      <protection locked="0"/>
    </xf>
    <xf numFmtId="0" fontId="59" fillId="3" borderId="106" xfId="0" applyFont="1" applyFill="1" applyBorder="1" applyAlignment="1" applyProtection="1">
      <alignment horizontal="center" vertical="center" shrinkToFit="1"/>
      <protection locked="0"/>
    </xf>
    <xf numFmtId="0" fontId="59" fillId="3" borderId="107" xfId="0" applyFont="1" applyFill="1" applyBorder="1" applyAlignment="1" applyProtection="1">
      <alignment horizontal="center" vertical="center" shrinkToFit="1"/>
      <protection locked="0"/>
    </xf>
    <xf numFmtId="0" fontId="59" fillId="3" borderId="117" xfId="0" applyFont="1" applyFill="1" applyBorder="1" applyAlignment="1" applyProtection="1">
      <alignment horizontal="center" vertical="center" shrinkToFit="1"/>
      <protection locked="0"/>
    </xf>
    <xf numFmtId="0" fontId="59" fillId="3" borderId="118" xfId="0" applyFont="1" applyFill="1" applyBorder="1" applyAlignment="1" applyProtection="1">
      <alignment horizontal="center" vertical="center" shrinkToFit="1"/>
      <protection locked="0"/>
    </xf>
    <xf numFmtId="0" fontId="59" fillId="3" borderId="119" xfId="0" applyFont="1" applyFill="1" applyBorder="1" applyAlignment="1" applyProtection="1">
      <alignment horizontal="center" vertical="center" shrinkToFit="1"/>
      <protection locked="0"/>
    </xf>
    <xf numFmtId="0" fontId="59" fillId="3" borderId="139" xfId="0" applyFont="1" applyFill="1" applyBorder="1" applyAlignment="1" applyProtection="1">
      <alignment horizontal="center" vertical="center" shrinkToFit="1"/>
      <protection locked="0"/>
    </xf>
    <xf numFmtId="0" fontId="59" fillId="3" borderId="140" xfId="0" applyFont="1" applyFill="1" applyBorder="1" applyAlignment="1" applyProtection="1">
      <alignment horizontal="center" vertical="center" shrinkToFit="1"/>
      <protection locked="0"/>
    </xf>
    <xf numFmtId="0" fontId="59" fillId="3" borderId="141" xfId="0" applyFont="1" applyFill="1" applyBorder="1" applyAlignment="1" applyProtection="1">
      <alignment horizontal="center" vertical="center" shrinkToFit="1"/>
      <protection locked="0"/>
    </xf>
    <xf numFmtId="0" fontId="59" fillId="5" borderId="10" xfId="0" applyFont="1" applyFill="1" applyBorder="1" applyAlignment="1" applyProtection="1">
      <alignment horizontal="center" vertical="center"/>
      <protection locked="0"/>
    </xf>
    <xf numFmtId="0" fontId="59" fillId="5" borderId="5" xfId="0" applyFont="1" applyFill="1" applyBorder="1" applyAlignment="1" applyProtection="1">
      <alignment horizontal="center" vertical="center"/>
      <protection locked="0"/>
    </xf>
    <xf numFmtId="0" fontId="59" fillId="0" borderId="24" xfId="0" applyFont="1" applyBorder="1" applyAlignment="1">
      <alignment horizontal="center" vertical="center" shrinkToFit="1"/>
    </xf>
    <xf numFmtId="0" fontId="59" fillId="0" borderId="26" xfId="0" applyFont="1" applyBorder="1" applyAlignment="1">
      <alignment horizontal="center" vertical="center" shrinkToFit="1"/>
    </xf>
    <xf numFmtId="0" fontId="59" fillId="0" borderId="25" xfId="0" applyFont="1" applyBorder="1" applyAlignment="1">
      <alignment horizontal="center" vertical="center" shrinkToFit="1"/>
    </xf>
    <xf numFmtId="0" fontId="59" fillId="0" borderId="105" xfId="0" applyFont="1" applyBorder="1" applyAlignment="1">
      <alignment horizontal="center" vertical="center" shrinkToFit="1"/>
    </xf>
    <xf numFmtId="0" fontId="59" fillId="0" borderId="106" xfId="0" applyFont="1" applyBorder="1" applyAlignment="1">
      <alignment horizontal="center" vertical="center" shrinkToFit="1"/>
    </xf>
    <xf numFmtId="0" fontId="59" fillId="0" borderId="107" xfId="0" applyFont="1" applyBorder="1" applyAlignment="1">
      <alignment horizontal="center" vertical="center" shrinkToFit="1"/>
    </xf>
    <xf numFmtId="0" fontId="59" fillId="4" borderId="5" xfId="0" applyFont="1" applyFill="1" applyBorder="1" applyAlignment="1" applyProtection="1">
      <alignment horizontal="center" vertical="center"/>
      <protection locked="0"/>
    </xf>
    <xf numFmtId="0" fontId="59" fillId="7" borderId="89" xfId="0" applyFont="1" applyFill="1" applyBorder="1" applyAlignment="1">
      <alignment horizontal="center" vertical="center"/>
    </xf>
    <xf numFmtId="0" fontId="59" fillId="7" borderId="90" xfId="0" applyFont="1" applyFill="1" applyBorder="1" applyAlignment="1">
      <alignment horizontal="center" vertical="center"/>
    </xf>
    <xf numFmtId="0" fontId="59" fillId="0" borderId="88" xfId="0" applyFont="1" applyBorder="1" applyAlignment="1">
      <alignment horizontal="center" vertical="center" shrinkToFit="1"/>
    </xf>
    <xf numFmtId="0" fontId="59" fillId="0" borderId="89" xfId="0" applyFont="1" applyBorder="1" applyAlignment="1">
      <alignment horizontal="center" vertical="center" shrinkToFit="1"/>
    </xf>
    <xf numFmtId="0" fontId="59" fillId="0" borderId="90" xfId="0" applyFont="1" applyBorder="1" applyAlignment="1">
      <alignment horizontal="center" vertical="center" shrinkToFit="1"/>
    </xf>
    <xf numFmtId="0" fontId="59" fillId="0" borderId="83" xfId="0" applyFont="1" applyBorder="1" applyAlignment="1">
      <alignment horizontal="left" vertical="center" shrinkToFit="1"/>
    </xf>
    <xf numFmtId="0" fontId="59" fillId="0" borderId="0" xfId="0" applyFont="1" applyAlignment="1">
      <alignment horizontal="left" vertical="center" shrinkToFit="1"/>
    </xf>
    <xf numFmtId="0" fontId="59" fillId="3" borderId="19" xfId="0" applyFont="1" applyFill="1" applyBorder="1" applyAlignment="1" applyProtection="1">
      <alignment horizontal="center" vertical="center" shrinkToFit="1"/>
      <protection locked="0"/>
    </xf>
    <xf numFmtId="0" fontId="59" fillId="3" borderId="5" xfId="0" applyFont="1" applyFill="1" applyBorder="1" applyAlignment="1" applyProtection="1">
      <alignment horizontal="center" vertical="center" shrinkToFit="1"/>
      <protection locked="0"/>
    </xf>
    <xf numFmtId="0" fontId="59" fillId="2" borderId="83" xfId="0" applyFont="1" applyFill="1" applyBorder="1" applyAlignment="1">
      <alignment horizontal="center" vertical="center"/>
    </xf>
    <xf numFmtId="0" fontId="59" fillId="2" borderId="0" xfId="0" applyFont="1" applyFill="1" applyAlignment="1">
      <alignment horizontal="center" vertical="center"/>
    </xf>
    <xf numFmtId="0" fontId="59" fillId="0" borderId="24" xfId="0" applyFont="1" applyBorder="1" applyAlignment="1">
      <alignment horizontal="center" vertical="center"/>
    </xf>
    <xf numFmtId="0" fontId="59" fillId="0" borderId="26" xfId="0" applyFont="1" applyBorder="1" applyAlignment="1">
      <alignment horizontal="center" vertical="center"/>
    </xf>
    <xf numFmtId="0" fontId="59" fillId="0" borderId="25" xfId="0" applyFont="1" applyBorder="1" applyAlignment="1">
      <alignment horizontal="center" vertical="center"/>
    </xf>
    <xf numFmtId="0" fontId="59" fillId="0" borderId="137" xfId="0" applyFont="1" applyBorder="1" applyAlignment="1">
      <alignment horizontal="center" vertical="center" shrinkToFit="1"/>
    </xf>
    <xf numFmtId="0" fontId="59" fillId="0" borderId="36" xfId="0" applyFont="1" applyBorder="1" applyAlignment="1">
      <alignment horizontal="center" vertical="center" shrinkToFit="1"/>
    </xf>
    <xf numFmtId="0" fontId="59" fillId="3" borderId="36" xfId="0" applyFont="1" applyFill="1" applyBorder="1" applyAlignment="1" applyProtection="1">
      <alignment horizontal="center" vertical="center" shrinkToFit="1"/>
      <protection locked="0"/>
    </xf>
    <xf numFmtId="0" fontId="59" fillId="0" borderId="2" xfId="0" applyFont="1" applyBorder="1" applyAlignment="1">
      <alignment horizontal="center" vertical="center" justifyLastLine="1"/>
    </xf>
    <xf numFmtId="0" fontId="59" fillId="0" borderId="36" xfId="0" applyFont="1" applyBorder="1" applyAlignment="1">
      <alignment horizontal="center" vertical="center" justifyLastLine="1"/>
    </xf>
    <xf numFmtId="0" fontId="59" fillId="0" borderId="10" xfId="0" applyFont="1" applyBorder="1" applyAlignment="1">
      <alignment horizontal="center" vertical="center" justifyLastLine="1"/>
    </xf>
    <xf numFmtId="0" fontId="59" fillId="5" borderId="36" xfId="0" applyFont="1" applyFill="1" applyBorder="1" applyAlignment="1" applyProtection="1">
      <alignment horizontal="center" vertical="center"/>
      <protection locked="0"/>
    </xf>
    <xf numFmtId="0" fontId="59" fillId="0" borderId="51" xfId="0" applyFont="1" applyBorder="1" applyAlignment="1">
      <alignment horizontal="center" vertical="center" wrapText="1"/>
    </xf>
    <xf numFmtId="0" fontId="59" fillId="0" borderId="43" xfId="0" applyFont="1" applyBorder="1" applyAlignment="1">
      <alignment horizontal="center" vertical="center" wrapText="1"/>
    </xf>
    <xf numFmtId="0" fontId="59" fillId="0" borderId="42" xfId="0" applyFont="1" applyBorder="1" applyAlignment="1">
      <alignment horizontal="center" vertical="center" wrapText="1"/>
    </xf>
    <xf numFmtId="0" fontId="59" fillId="3" borderId="41" xfId="0" applyFont="1" applyFill="1" applyBorder="1" applyAlignment="1" applyProtection="1">
      <alignment horizontal="center" vertical="center" shrinkToFit="1"/>
      <protection locked="0"/>
    </xf>
    <xf numFmtId="0" fontId="59" fillId="3" borderId="44" xfId="0" applyFont="1" applyFill="1" applyBorder="1" applyAlignment="1" applyProtection="1">
      <alignment horizontal="center" vertical="center" shrinkToFit="1"/>
      <protection locked="0"/>
    </xf>
    <xf numFmtId="0" fontId="59" fillId="3" borderId="21" xfId="0" applyFont="1" applyFill="1" applyBorder="1" applyAlignment="1" applyProtection="1">
      <alignment horizontal="center" vertical="center" shrinkToFit="1"/>
      <protection locked="0"/>
    </xf>
    <xf numFmtId="0" fontId="59" fillId="3" borderId="38" xfId="0" applyFont="1" applyFill="1" applyBorder="1" applyAlignment="1" applyProtection="1">
      <alignment horizontal="center" vertical="center" shrinkToFit="1"/>
      <protection locked="0"/>
    </xf>
    <xf numFmtId="0" fontId="59" fillId="0" borderId="1" xfId="0" applyFont="1" applyBorder="1" applyAlignment="1">
      <alignment horizontal="center" vertical="center"/>
    </xf>
    <xf numFmtId="0" fontId="59" fillId="0" borderId="2" xfId="0" applyFont="1" applyBorder="1" applyAlignment="1">
      <alignment horizontal="center" vertical="center"/>
    </xf>
    <xf numFmtId="0" fontId="59" fillId="0" borderId="35" xfId="0" applyFont="1" applyBorder="1" applyAlignment="1">
      <alignment horizontal="center" vertical="center"/>
    </xf>
    <xf numFmtId="0" fontId="59" fillId="0" borderId="36" xfId="0" applyFont="1" applyBorder="1" applyAlignment="1">
      <alignment horizontal="center" vertical="center"/>
    </xf>
    <xf numFmtId="0" fontId="59" fillId="0" borderId="9" xfId="0" applyFont="1" applyBorder="1" applyAlignment="1">
      <alignment horizontal="center" vertical="center"/>
    </xf>
    <xf numFmtId="0" fontId="59" fillId="0" borderId="10" xfId="0" applyFont="1" applyBorder="1" applyAlignment="1">
      <alignment horizontal="center" vertical="center"/>
    </xf>
    <xf numFmtId="0" fontId="59" fillId="0" borderId="138" xfId="0" applyFont="1" applyBorder="1" applyAlignment="1">
      <alignment horizontal="center" vertical="center" wrapText="1"/>
    </xf>
    <xf numFmtId="0" fontId="59" fillId="0" borderId="8" xfId="0" applyFont="1" applyBorder="1" applyAlignment="1">
      <alignment horizontal="center" vertical="center" wrapText="1"/>
    </xf>
    <xf numFmtId="0" fontId="64" fillId="0" borderId="12" xfId="0" applyFont="1" applyBorder="1" applyAlignment="1">
      <alignment horizontal="center" vertical="center" wrapText="1"/>
    </xf>
    <xf numFmtId="0" fontId="64" fillId="0" borderId="14" xfId="0" applyFont="1" applyBorder="1" applyAlignment="1">
      <alignment horizontal="center" vertical="center" wrapText="1"/>
    </xf>
    <xf numFmtId="0" fontId="64" fillId="0" borderId="39" xfId="0" applyFont="1" applyBorder="1" applyAlignment="1">
      <alignment horizontal="center" vertical="center" wrapText="1"/>
    </xf>
    <xf numFmtId="0" fontId="64" fillId="0" borderId="38" xfId="0" applyFont="1" applyBorder="1" applyAlignment="1">
      <alignment horizontal="center" vertical="center" wrapText="1"/>
    </xf>
    <xf numFmtId="0" fontId="59" fillId="4" borderId="37" xfId="0" applyFont="1" applyFill="1" applyBorder="1" applyAlignment="1" applyProtection="1">
      <alignment horizontal="center" vertical="center"/>
      <protection locked="0"/>
    </xf>
    <xf numFmtId="0" fontId="59" fillId="4" borderId="39" xfId="0" applyFont="1" applyFill="1" applyBorder="1" applyAlignment="1" applyProtection="1">
      <alignment horizontal="center" vertical="center"/>
      <protection locked="0"/>
    </xf>
    <xf numFmtId="0" fontId="59" fillId="4" borderId="38" xfId="0" applyFont="1" applyFill="1" applyBorder="1" applyAlignment="1" applyProtection="1">
      <alignment horizontal="center" vertical="center"/>
      <protection locked="0"/>
    </xf>
    <xf numFmtId="0" fontId="59" fillId="4" borderId="16" xfId="0" applyFont="1" applyFill="1" applyBorder="1" applyAlignment="1" applyProtection="1">
      <alignment horizontal="center" vertical="center"/>
      <protection locked="0"/>
    </xf>
    <xf numFmtId="0" fontId="59" fillId="4" borderId="20" xfId="0" applyFont="1" applyFill="1" applyBorder="1" applyAlignment="1" applyProtection="1">
      <alignment horizontal="center" vertical="center"/>
      <protection locked="0"/>
    </xf>
    <xf numFmtId="0" fontId="59" fillId="4" borderId="17" xfId="0" applyFont="1" applyFill="1" applyBorder="1" applyAlignment="1" applyProtection="1">
      <alignment horizontal="center" vertical="center"/>
      <protection locked="0"/>
    </xf>
    <xf numFmtId="0" fontId="59" fillId="3" borderId="26" xfId="0" applyFont="1" applyFill="1" applyBorder="1" applyAlignment="1" applyProtection="1">
      <alignment horizontal="center" vertical="center" shrinkToFit="1"/>
      <protection locked="0"/>
    </xf>
    <xf numFmtId="0" fontId="59" fillId="3" borderId="25" xfId="0" applyFont="1" applyFill="1" applyBorder="1" applyAlignment="1" applyProtection="1">
      <alignment horizontal="center" vertical="center" shrinkToFit="1"/>
      <protection locked="0"/>
    </xf>
    <xf numFmtId="0" fontId="59" fillId="0" borderId="1" xfId="0" applyFont="1" applyBorder="1" applyAlignment="1">
      <alignment horizontal="center" vertical="center" justifyLastLine="1"/>
    </xf>
    <xf numFmtId="0" fontId="59" fillId="0" borderId="2" xfId="0" applyFont="1" applyBorder="1" applyAlignment="1">
      <alignment horizontal="center" vertical="center" shrinkToFit="1"/>
    </xf>
    <xf numFmtId="0" fontId="59" fillId="0" borderId="60" xfId="0" applyFont="1" applyBorder="1" applyAlignment="1">
      <alignment horizontal="center" vertical="center" shrinkToFit="1"/>
    </xf>
    <xf numFmtId="0" fontId="59" fillId="0" borderId="47" xfId="0" applyFont="1" applyBorder="1" applyAlignment="1">
      <alignment horizontal="center" vertical="center" shrinkToFit="1"/>
    </xf>
    <xf numFmtId="0" fontId="59" fillId="0" borderId="83" xfId="0" applyFont="1" applyBorder="1" applyAlignment="1">
      <alignment horizontal="center" vertical="center" shrinkToFit="1"/>
    </xf>
    <xf numFmtId="0" fontId="59" fillId="0" borderId="29" xfId="0" applyFont="1" applyBorder="1" applyAlignment="1">
      <alignment horizontal="center" vertical="center" shrinkToFit="1"/>
    </xf>
    <xf numFmtId="0" fontId="59" fillId="0" borderId="59" xfId="0" applyFont="1" applyBorder="1" applyAlignment="1">
      <alignment horizontal="center" vertical="center" justifyLastLine="1"/>
    </xf>
    <xf numFmtId="0" fontId="59" fillId="0" borderId="138" xfId="0" applyFont="1" applyBorder="1" applyAlignment="1">
      <alignment horizontal="center" vertical="center" justifyLastLine="1"/>
    </xf>
    <xf numFmtId="49" fontId="64" fillId="5" borderId="37" xfId="1" applyNumberFormat="1" applyFont="1" applyFill="1" applyBorder="1" applyAlignment="1" applyProtection="1">
      <alignment horizontal="center" vertical="center" shrinkToFit="1"/>
      <protection locked="0"/>
    </xf>
    <xf numFmtId="49" fontId="64" fillId="5" borderId="38" xfId="1" applyNumberFormat="1" applyFont="1" applyFill="1" applyBorder="1" applyAlignment="1" applyProtection="1">
      <alignment horizontal="center" vertical="center" shrinkToFit="1"/>
      <protection locked="0"/>
    </xf>
    <xf numFmtId="49" fontId="64" fillId="5" borderId="16" xfId="1" applyNumberFormat="1" applyFont="1" applyFill="1" applyBorder="1" applyAlignment="1" applyProtection="1">
      <alignment horizontal="center" vertical="center" shrinkToFit="1"/>
      <protection locked="0"/>
    </xf>
    <xf numFmtId="49" fontId="64" fillId="5" borderId="17" xfId="1" applyNumberFormat="1" applyFont="1" applyFill="1" applyBorder="1" applyAlignment="1" applyProtection="1">
      <alignment horizontal="center" vertical="center" shrinkToFit="1"/>
      <protection locked="0"/>
    </xf>
    <xf numFmtId="0" fontId="59" fillId="0" borderId="46" xfId="0" applyFont="1" applyBorder="1" applyAlignment="1">
      <alignment horizontal="center" vertical="center"/>
    </xf>
    <xf numFmtId="0" fontId="59" fillId="0" borderId="47" xfId="0" applyFont="1" applyBorder="1" applyAlignment="1">
      <alignment horizontal="center" vertical="center"/>
    </xf>
    <xf numFmtId="0" fontId="59" fillId="0" borderId="28" xfId="0" applyFont="1" applyBorder="1" applyAlignment="1">
      <alignment horizontal="center" vertical="center"/>
    </xf>
    <xf numFmtId="0" fontId="59" fillId="0" borderId="29" xfId="0" applyFont="1" applyBorder="1" applyAlignment="1">
      <alignment horizontal="center" vertical="center"/>
    </xf>
    <xf numFmtId="0" fontId="59" fillId="0" borderId="12" xfId="0" applyFont="1" applyBorder="1" applyAlignment="1">
      <alignment horizontal="center" vertical="center" shrinkToFit="1"/>
    </xf>
    <xf numFmtId="0" fontId="59" fillId="0" borderId="13" xfId="0" applyFont="1" applyBorder="1" applyAlignment="1">
      <alignment horizontal="center" vertical="center" shrinkToFit="1"/>
    </xf>
    <xf numFmtId="0" fontId="59" fillId="3" borderId="12" xfId="0" applyFont="1" applyFill="1" applyBorder="1" applyAlignment="1" applyProtection="1">
      <alignment horizontal="center" vertical="center" shrinkToFit="1"/>
      <protection locked="0"/>
    </xf>
    <xf numFmtId="0" fontId="59" fillId="3" borderId="14" xfId="0" applyFont="1" applyFill="1" applyBorder="1" applyAlignment="1" applyProtection="1">
      <alignment horizontal="center" vertical="center" shrinkToFit="1"/>
      <protection locked="0"/>
    </xf>
    <xf numFmtId="0" fontId="59" fillId="3" borderId="15" xfId="0" applyFont="1" applyFill="1" applyBorder="1" applyAlignment="1" applyProtection="1">
      <alignment horizontal="center" vertical="center" shrinkToFit="1"/>
      <protection locked="0"/>
    </xf>
    <xf numFmtId="0" fontId="59" fillId="5" borderId="16" xfId="0" applyFont="1" applyFill="1" applyBorder="1" applyAlignment="1" applyProtection="1">
      <alignment horizontal="center" vertical="center" shrinkToFit="1"/>
      <protection locked="0"/>
    </xf>
    <xf numFmtId="0" fontId="59" fillId="5" borderId="17" xfId="0" applyFont="1" applyFill="1" applyBorder="1" applyAlignment="1" applyProtection="1">
      <alignment horizontal="center" vertical="center" shrinkToFit="1"/>
      <protection locked="0"/>
    </xf>
    <xf numFmtId="0" fontId="59" fillId="5" borderId="18" xfId="0" applyFont="1" applyFill="1" applyBorder="1" applyAlignment="1" applyProtection="1">
      <alignment horizontal="center" vertical="center" shrinkToFit="1"/>
      <protection locked="0"/>
    </xf>
    <xf numFmtId="0" fontId="59" fillId="5" borderId="19" xfId="0" applyFont="1" applyFill="1" applyBorder="1" applyAlignment="1" applyProtection="1">
      <alignment horizontal="center" vertical="center" shrinkToFit="1"/>
      <protection locked="0"/>
    </xf>
    <xf numFmtId="49" fontId="59" fillId="3" borderId="16" xfId="0" applyNumberFormat="1" applyFont="1" applyFill="1" applyBorder="1" applyAlignment="1" applyProtection="1">
      <alignment horizontal="center" vertical="center" shrinkToFit="1"/>
      <protection locked="0"/>
    </xf>
    <xf numFmtId="49" fontId="59" fillId="3" borderId="17" xfId="0" applyNumberFormat="1" applyFont="1" applyFill="1" applyBorder="1" applyAlignment="1" applyProtection="1">
      <alignment horizontal="center" vertical="center" shrinkToFit="1"/>
      <protection locked="0"/>
    </xf>
    <xf numFmtId="0" fontId="64" fillId="0" borderId="9" xfId="0" applyFont="1" applyBorder="1" applyAlignment="1">
      <alignment horizontal="center" vertical="center"/>
    </xf>
    <xf numFmtId="0" fontId="64" fillId="0" borderId="10" xfId="0" applyFont="1" applyBorder="1" applyAlignment="1">
      <alignment horizontal="center" vertical="center"/>
    </xf>
    <xf numFmtId="0" fontId="64" fillId="0" borderId="16" xfId="0" applyFont="1" applyBorder="1" applyAlignment="1">
      <alignment horizontal="center" vertical="center"/>
    </xf>
    <xf numFmtId="0" fontId="64" fillId="0" borderId="37" xfId="0" applyFont="1" applyBorder="1" applyAlignment="1">
      <alignment horizontal="center" vertical="center" wrapText="1"/>
    </xf>
    <xf numFmtId="0" fontId="59" fillId="5" borderId="37" xfId="0" applyFont="1" applyFill="1" applyBorder="1" applyAlignment="1" applyProtection="1">
      <alignment horizontal="center" vertical="center" shrinkToFit="1"/>
      <protection locked="0"/>
    </xf>
    <xf numFmtId="0" fontId="59" fillId="5" borderId="38" xfId="0" applyFont="1" applyFill="1" applyBorder="1" applyAlignment="1" applyProtection="1">
      <alignment horizontal="center" vertical="center" shrinkToFit="1"/>
      <protection locked="0"/>
    </xf>
    <xf numFmtId="49" fontId="59" fillId="3" borderId="18" xfId="0" applyNumberFormat="1" applyFont="1" applyFill="1" applyBorder="1" applyAlignment="1" applyProtection="1">
      <alignment horizontal="center" vertical="center" shrinkToFit="1"/>
      <protection locked="0"/>
    </xf>
    <xf numFmtId="49" fontId="59" fillId="3" borderId="19" xfId="0" applyNumberFormat="1" applyFont="1" applyFill="1" applyBorder="1" applyAlignment="1" applyProtection="1">
      <alignment horizontal="center" vertical="center" shrinkToFit="1"/>
      <protection locked="0"/>
    </xf>
    <xf numFmtId="49" fontId="59" fillId="3" borderId="37" xfId="0" applyNumberFormat="1" applyFont="1" applyFill="1" applyBorder="1" applyAlignment="1" applyProtection="1">
      <alignment horizontal="center" vertical="center" shrinkToFit="1"/>
      <protection locked="0"/>
    </xf>
    <xf numFmtId="49" fontId="59" fillId="3" borderId="38" xfId="0" applyNumberFormat="1" applyFont="1" applyFill="1" applyBorder="1" applyAlignment="1" applyProtection="1">
      <alignment horizontal="center" vertical="center" shrinkToFit="1"/>
      <protection locked="0"/>
    </xf>
    <xf numFmtId="0" fontId="66" fillId="8" borderId="194" xfId="0" applyFont="1" applyFill="1" applyBorder="1" applyAlignment="1">
      <alignment horizontal="center" vertical="center" shrinkToFit="1"/>
    </xf>
    <xf numFmtId="0" fontId="66" fillId="8" borderId="184" xfId="0" applyFont="1" applyFill="1" applyBorder="1" applyAlignment="1">
      <alignment horizontal="center" vertical="center" shrinkToFit="1"/>
    </xf>
    <xf numFmtId="0" fontId="59" fillId="0" borderId="60" xfId="0" applyFont="1" applyBorder="1" applyAlignment="1">
      <alignment horizontal="center" vertical="center" justifyLastLine="1"/>
    </xf>
    <xf numFmtId="0" fontId="59" fillId="0" borderId="50" xfId="0" applyFont="1" applyBorder="1" applyAlignment="1">
      <alignment horizontal="center" vertical="center" justifyLastLine="1"/>
    </xf>
    <xf numFmtId="0" fontId="59" fillId="0" borderId="47" xfId="0" applyFont="1" applyBorder="1" applyAlignment="1">
      <alignment horizontal="center" vertical="center" justifyLastLine="1"/>
    </xf>
    <xf numFmtId="0" fontId="59" fillId="0" borderId="83" xfId="0" applyFont="1" applyBorder="1" applyAlignment="1">
      <alignment horizontal="center" vertical="center" justifyLastLine="1"/>
    </xf>
    <xf numFmtId="0" fontId="59" fillId="0" borderId="0" xfId="0" applyFont="1" applyAlignment="1">
      <alignment horizontal="center" vertical="center" justifyLastLine="1"/>
    </xf>
    <xf numFmtId="0" fontId="59" fillId="0" borderId="29" xfId="0" applyFont="1" applyBorder="1" applyAlignment="1">
      <alignment horizontal="center" vertical="center" justifyLastLine="1"/>
    </xf>
    <xf numFmtId="49" fontId="64" fillId="5" borderId="18" xfId="1" applyNumberFormat="1" applyFont="1" applyFill="1" applyBorder="1" applyAlignment="1" applyProtection="1">
      <alignment horizontal="center" vertical="center" shrinkToFit="1"/>
      <protection locked="0"/>
    </xf>
    <xf numFmtId="49" fontId="64" fillId="5" borderId="19" xfId="1" applyNumberFormat="1" applyFont="1" applyFill="1" applyBorder="1" applyAlignment="1" applyProtection="1">
      <alignment horizontal="center" vertical="center" shrinkToFit="1"/>
      <protection locked="0"/>
    </xf>
    <xf numFmtId="0" fontId="59" fillId="3" borderId="37" xfId="0" applyFont="1" applyFill="1" applyBorder="1" applyAlignment="1" applyProtection="1">
      <alignment horizontal="center" vertical="center" shrinkToFit="1"/>
      <protection locked="0"/>
    </xf>
    <xf numFmtId="0" fontId="59" fillId="3" borderId="39" xfId="0" applyFont="1" applyFill="1" applyBorder="1" applyAlignment="1" applyProtection="1">
      <alignment horizontal="center" vertical="center" shrinkToFit="1"/>
      <protection locked="0"/>
    </xf>
    <xf numFmtId="0" fontId="59" fillId="3" borderId="16" xfId="0" applyFont="1" applyFill="1" applyBorder="1" applyAlignment="1" applyProtection="1">
      <alignment horizontal="center" vertical="center" shrinkToFit="1"/>
      <protection locked="0"/>
    </xf>
    <xf numFmtId="0" fontId="59" fillId="3" borderId="18" xfId="0" applyFont="1" applyFill="1" applyBorder="1" applyAlignment="1" applyProtection="1">
      <alignment horizontal="center" vertical="center" shrinkToFit="1"/>
      <protection locked="0"/>
    </xf>
    <xf numFmtId="0" fontId="66" fillId="0" borderId="12" xfId="0" applyFont="1" applyBorder="1" applyAlignment="1">
      <alignment horizontal="center" vertical="center" shrinkToFit="1"/>
    </xf>
    <xf numFmtId="0" fontId="66" fillId="0" borderId="14" xfId="0" applyFont="1" applyBorder="1" applyAlignment="1">
      <alignment horizontal="center" vertical="center" shrinkToFit="1"/>
    </xf>
    <xf numFmtId="0" fontId="66" fillId="0" borderId="13" xfId="0" applyFont="1" applyBorder="1" applyAlignment="1">
      <alignment horizontal="center" vertical="center" shrinkToFit="1"/>
    </xf>
    <xf numFmtId="0" fontId="64" fillId="0" borderId="50" xfId="0" applyFont="1" applyBorder="1" applyAlignment="1">
      <alignment horizontal="center" vertical="center" wrapText="1" shrinkToFit="1"/>
    </xf>
    <xf numFmtId="0" fontId="64" fillId="0" borderId="47" xfId="0" applyFont="1" applyBorder="1" applyAlignment="1">
      <alignment horizontal="center" vertical="center" wrapText="1" shrinkToFit="1"/>
    </xf>
    <xf numFmtId="0" fontId="64" fillId="0" borderId="0" xfId="0" applyFont="1" applyAlignment="1">
      <alignment horizontal="center" vertical="center" wrapText="1" shrinkToFit="1"/>
    </xf>
    <xf numFmtId="0" fontId="64" fillId="0" borderId="29" xfId="0" applyFont="1" applyBorder="1" applyAlignment="1">
      <alignment horizontal="center" vertical="center" wrapText="1" shrinkToFit="1"/>
    </xf>
    <xf numFmtId="0" fontId="64" fillId="0" borderId="39" xfId="0" applyFont="1" applyBorder="1" applyAlignment="1">
      <alignment horizontal="center" vertical="center" wrapText="1" shrinkToFit="1"/>
    </xf>
    <xf numFmtId="0" fontId="64" fillId="0" borderId="38" xfId="0" applyFont="1" applyBorder="1" applyAlignment="1">
      <alignment horizontal="center" vertical="center" wrapText="1" shrinkToFit="1"/>
    </xf>
    <xf numFmtId="0" fontId="59" fillId="3" borderId="10" xfId="0" applyFont="1" applyFill="1" applyBorder="1" applyAlignment="1" applyProtection="1">
      <alignment horizontal="center" vertical="center"/>
      <protection locked="0"/>
    </xf>
    <xf numFmtId="0" fontId="66" fillId="8" borderId="162" xfId="0" applyFont="1" applyFill="1" applyBorder="1" applyAlignment="1">
      <alignment horizontal="center" vertical="center" shrinkToFit="1"/>
    </xf>
    <xf numFmtId="0" fontId="66" fillId="8" borderId="161" xfId="0" applyFont="1" applyFill="1" applyBorder="1" applyAlignment="1">
      <alignment horizontal="center" vertical="center" shrinkToFit="1"/>
    </xf>
    <xf numFmtId="0" fontId="66" fillId="8" borderId="163" xfId="0" applyFont="1" applyFill="1" applyBorder="1" applyAlignment="1">
      <alignment horizontal="center" vertical="center" shrinkToFit="1"/>
    </xf>
    <xf numFmtId="0" fontId="66" fillId="8" borderId="155" xfId="0" applyFont="1" applyFill="1" applyBorder="1" applyAlignment="1">
      <alignment horizontal="center" vertical="center" shrinkToFit="1"/>
    </xf>
    <xf numFmtId="0" fontId="66" fillId="8" borderId="156" xfId="0" applyFont="1" applyFill="1" applyBorder="1" applyAlignment="1">
      <alignment horizontal="center" vertical="center" shrinkToFit="1"/>
    </xf>
    <xf numFmtId="0" fontId="62" fillId="8" borderId="189" xfId="0" applyFont="1" applyFill="1" applyBorder="1" applyAlignment="1">
      <alignment horizontal="center" vertical="center" shrinkToFit="1"/>
    </xf>
    <xf numFmtId="0" fontId="62" fillId="8" borderId="190" xfId="0" applyFont="1" applyFill="1" applyBorder="1" applyAlignment="1">
      <alignment horizontal="center" vertical="center" shrinkToFit="1"/>
    </xf>
    <xf numFmtId="0" fontId="62" fillId="8" borderId="191" xfId="0" applyFont="1" applyFill="1" applyBorder="1" applyAlignment="1">
      <alignment horizontal="center" vertical="center" shrinkToFit="1"/>
    </xf>
    <xf numFmtId="0" fontId="62" fillId="8" borderId="173" xfId="0" applyFont="1" applyFill="1" applyBorder="1" applyAlignment="1">
      <alignment horizontal="center" vertical="center" shrinkToFit="1"/>
    </xf>
    <xf numFmtId="0" fontId="66" fillId="8" borderId="151" xfId="0" applyFont="1" applyFill="1" applyBorder="1" applyAlignment="1">
      <alignment horizontal="center" vertical="center" shrinkToFit="1"/>
    </xf>
    <xf numFmtId="0" fontId="66" fillId="8" borderId="152" xfId="0" applyFont="1" applyFill="1" applyBorder="1" applyAlignment="1">
      <alignment horizontal="center" vertical="center" shrinkToFit="1"/>
    </xf>
    <xf numFmtId="0" fontId="66" fillId="8" borderId="192" xfId="0" applyFont="1" applyFill="1" applyBorder="1" applyAlignment="1">
      <alignment horizontal="center" vertical="center" shrinkToFit="1"/>
    </xf>
    <xf numFmtId="0" fontId="59" fillId="0" borderId="14" xfId="0" applyFont="1" applyBorder="1" applyAlignment="1">
      <alignment horizontal="center" vertical="center" justifyLastLine="1"/>
    </xf>
    <xf numFmtId="0" fontId="59" fillId="0" borderId="15" xfId="0" applyFont="1" applyBorder="1" applyAlignment="1">
      <alignment horizontal="center" vertical="center" justifyLastLine="1"/>
    </xf>
    <xf numFmtId="0" fontId="66" fillId="8" borderId="164" xfId="0" applyFont="1" applyFill="1" applyBorder="1" applyAlignment="1">
      <alignment horizontal="center" vertical="center" shrinkToFit="1"/>
    </xf>
    <xf numFmtId="0" fontId="66" fillId="8" borderId="165" xfId="0" applyFont="1" applyFill="1" applyBorder="1" applyAlignment="1">
      <alignment horizontal="center" vertical="center" shrinkToFit="1"/>
    </xf>
    <xf numFmtId="0" fontId="66" fillId="8" borderId="166" xfId="0" applyFont="1" applyFill="1" applyBorder="1" applyAlignment="1">
      <alignment horizontal="center" vertical="center" shrinkToFit="1"/>
    </xf>
    <xf numFmtId="0" fontId="66" fillId="8" borderId="173" xfId="0" applyFont="1" applyFill="1" applyBorder="1" applyAlignment="1">
      <alignment horizontal="center" vertical="center" shrinkToFit="1"/>
    </xf>
    <xf numFmtId="0" fontId="66" fillId="8" borderId="174" xfId="0" applyFont="1" applyFill="1" applyBorder="1" applyAlignment="1">
      <alignment horizontal="center" vertical="center" shrinkToFit="1"/>
    </xf>
    <xf numFmtId="0" fontId="66" fillId="8" borderId="175" xfId="0" applyFont="1" applyFill="1" applyBorder="1" applyAlignment="1">
      <alignment horizontal="center" vertical="center" shrinkToFit="1"/>
    </xf>
    <xf numFmtId="0" fontId="59" fillId="0" borderId="20" xfId="0" applyFont="1" applyBorder="1" applyAlignment="1">
      <alignment horizontal="center" vertical="center" justifyLastLine="1"/>
    </xf>
    <xf numFmtId="0" fontId="59" fillId="3" borderId="40" xfId="0" applyFont="1" applyFill="1" applyBorder="1" applyAlignment="1" applyProtection="1">
      <alignment horizontal="center" vertical="center" shrinkToFit="1"/>
      <protection locked="0"/>
    </xf>
    <xf numFmtId="0" fontId="59" fillId="4" borderId="18" xfId="0" applyFont="1" applyFill="1" applyBorder="1" applyAlignment="1" applyProtection="1">
      <alignment horizontal="center" vertical="center"/>
      <protection locked="0"/>
    </xf>
    <xf numFmtId="0" fontId="59" fillId="4" borderId="21" xfId="0" applyFont="1" applyFill="1" applyBorder="1" applyAlignment="1" applyProtection="1">
      <alignment horizontal="center" vertical="center"/>
      <protection locked="0"/>
    </xf>
    <xf numFmtId="0" fontId="59" fillId="4" borderId="19" xfId="0" applyFont="1" applyFill="1" applyBorder="1" applyAlignment="1" applyProtection="1">
      <alignment horizontal="center" vertical="center"/>
      <protection locked="0"/>
    </xf>
    <xf numFmtId="0" fontId="59" fillId="0" borderId="59" xfId="0" applyFont="1" applyBorder="1" applyAlignment="1">
      <alignment horizontal="center" vertical="center" shrinkToFit="1"/>
    </xf>
    <xf numFmtId="0" fontId="59" fillId="0" borderId="3" xfId="0" applyFont="1" applyBorder="1" applyAlignment="1">
      <alignment horizontal="center" vertical="center" shrinkToFit="1"/>
    </xf>
    <xf numFmtId="0" fontId="59" fillId="0" borderId="16" xfId="0" applyFont="1" applyBorder="1" applyAlignment="1">
      <alignment horizontal="center" vertical="center"/>
    </xf>
    <xf numFmtId="0" fontId="59" fillId="5" borderId="21" xfId="0" applyFont="1" applyFill="1" applyBorder="1" applyAlignment="1" applyProtection="1">
      <alignment horizontal="center" vertical="center" shrinkToFit="1"/>
      <protection locked="0"/>
    </xf>
    <xf numFmtId="0" fontId="59" fillId="0" borderId="16" xfId="0" applyFont="1" applyBorder="1" applyAlignment="1">
      <alignment horizontal="center" vertical="center" shrinkToFit="1"/>
    </xf>
    <xf numFmtId="0" fontId="59" fillId="0" borderId="17" xfId="0" applyFont="1" applyBorder="1" applyAlignment="1">
      <alignment horizontal="center" vertical="center" shrinkToFit="1"/>
    </xf>
    <xf numFmtId="0" fontId="59" fillId="0" borderId="43" xfId="0" applyFont="1" applyBorder="1" applyAlignment="1">
      <alignment horizontal="center" vertical="center"/>
    </xf>
    <xf numFmtId="0" fontId="59" fillId="0" borderId="44" xfId="0" applyFont="1" applyBorder="1" applyAlignment="1">
      <alignment horizontal="center" vertical="center"/>
    </xf>
    <xf numFmtId="0" fontId="59" fillId="0" borderId="41" xfId="0" applyFont="1" applyBorder="1" applyAlignment="1">
      <alignment horizontal="center" vertical="center" shrinkToFit="1"/>
    </xf>
    <xf numFmtId="0" fontId="59" fillId="0" borderId="43" xfId="0" applyFont="1" applyBorder="1" applyAlignment="1">
      <alignment horizontal="center" vertical="center" shrinkToFit="1"/>
    </xf>
    <xf numFmtId="0" fontId="59" fillId="0" borderId="42" xfId="0" applyFont="1" applyBorder="1" applyAlignment="1">
      <alignment horizontal="center" vertical="center" shrinkToFit="1"/>
    </xf>
    <xf numFmtId="0" fontId="59" fillId="0" borderId="31" xfId="0" applyFont="1" applyBorder="1" applyAlignment="1">
      <alignment horizontal="center" vertical="center" wrapText="1"/>
    </xf>
    <xf numFmtId="0" fontId="59" fillId="0" borderId="54" xfId="0" applyFont="1" applyBorder="1" applyAlignment="1">
      <alignment horizontal="center" vertical="center" wrapText="1"/>
    </xf>
    <xf numFmtId="0" fontId="59" fillId="0" borderId="158" xfId="0" applyFont="1" applyBorder="1" applyAlignment="1">
      <alignment horizontal="center" vertical="center" wrapText="1"/>
    </xf>
    <xf numFmtId="0" fontId="59" fillId="0" borderId="28" xfId="0" applyFont="1" applyBorder="1" applyAlignment="1">
      <alignment horizontal="center" vertical="center" wrapText="1" shrinkToFit="1"/>
    </xf>
    <xf numFmtId="0" fontId="59" fillId="0" borderId="0" xfId="0" applyFont="1" applyAlignment="1">
      <alignment horizontal="center" vertical="center" wrapText="1" shrinkToFit="1"/>
    </xf>
    <xf numFmtId="0" fontId="59" fillId="0" borderId="30" xfId="0" applyFont="1" applyBorder="1" applyAlignment="1">
      <alignment horizontal="center" vertical="center" wrapText="1" shrinkToFit="1"/>
    </xf>
    <xf numFmtId="0" fontId="59" fillId="0" borderId="53" xfId="0" applyFont="1" applyBorder="1" applyAlignment="1">
      <alignment horizontal="center" vertical="center" wrapText="1" shrinkToFit="1"/>
    </xf>
    <xf numFmtId="0" fontId="59" fillId="0" borderId="14" xfId="0" applyFont="1" applyBorder="1" applyAlignment="1">
      <alignment horizontal="center" vertical="center" shrinkToFit="1"/>
    </xf>
    <xf numFmtId="0" fontId="59" fillId="5" borderId="14" xfId="0" applyFont="1" applyFill="1" applyBorder="1" applyAlignment="1" applyProtection="1">
      <alignment horizontal="center" vertical="center" shrinkToFit="1"/>
      <protection locked="0"/>
    </xf>
    <xf numFmtId="0" fontId="59" fillId="5" borderId="15" xfId="0" applyFont="1" applyFill="1" applyBorder="1" applyAlignment="1" applyProtection="1">
      <alignment horizontal="center" vertical="center" shrinkToFit="1"/>
      <protection locked="0"/>
    </xf>
    <xf numFmtId="0" fontId="59" fillId="5" borderId="20" xfId="0" applyFont="1" applyFill="1" applyBorder="1" applyAlignment="1" applyProtection="1">
      <alignment horizontal="center" vertical="center" shrinkToFit="1"/>
      <protection locked="0"/>
    </xf>
    <xf numFmtId="0" fontId="59" fillId="5" borderId="22" xfId="0" applyFont="1" applyFill="1" applyBorder="1" applyAlignment="1" applyProtection="1">
      <alignment horizontal="center" vertical="center" shrinkToFit="1"/>
      <protection locked="0"/>
    </xf>
    <xf numFmtId="0" fontId="59" fillId="0" borderId="21" xfId="0" applyFont="1" applyBorder="1" applyAlignment="1">
      <alignment horizontal="center" vertical="center" shrinkToFit="1"/>
    </xf>
    <xf numFmtId="0" fontId="59" fillId="0" borderId="23" xfId="0" applyFont="1" applyBorder="1" applyAlignment="1">
      <alignment horizontal="center" vertical="center" shrinkToFit="1"/>
    </xf>
    <xf numFmtId="0" fontId="59" fillId="0" borderId="138" xfId="0" applyFont="1" applyBorder="1" applyAlignment="1">
      <alignment horizontal="center" vertical="center" shrinkToFit="1"/>
    </xf>
    <xf numFmtId="0" fontId="59" fillId="0" borderId="172" xfId="0" applyFont="1" applyBorder="1" applyAlignment="1">
      <alignment horizontal="center" vertical="center" shrinkToFit="1"/>
    </xf>
    <xf numFmtId="0" fontId="59" fillId="0" borderId="50" xfId="0" applyFont="1" applyBorder="1" applyAlignment="1">
      <alignment horizontal="center" vertical="center"/>
    </xf>
    <xf numFmtId="0" fontId="59" fillId="0" borderId="0" xfId="0" applyFont="1" applyAlignment="1">
      <alignment horizontal="center" vertical="center"/>
    </xf>
    <xf numFmtId="0" fontId="59" fillId="0" borderId="30" xfId="0" applyFont="1" applyBorder="1" applyAlignment="1">
      <alignment horizontal="center" vertical="center"/>
    </xf>
    <xf numFmtId="0" fontId="59" fillId="0" borderId="53" xfId="0" applyFont="1" applyBorder="1" applyAlignment="1">
      <alignment horizontal="center" vertical="center"/>
    </xf>
    <xf numFmtId="0" fontId="59" fillId="9" borderId="37" xfId="0" applyFont="1" applyFill="1" applyBorder="1" applyAlignment="1" applyProtection="1">
      <alignment horizontal="center" vertical="center" shrinkToFit="1"/>
      <protection locked="0"/>
    </xf>
    <xf numFmtId="0" fontId="59" fillId="9" borderId="39" xfId="0" applyFont="1" applyFill="1" applyBorder="1" applyAlignment="1" applyProtection="1">
      <alignment horizontal="center" vertical="center" shrinkToFit="1"/>
      <protection locked="0"/>
    </xf>
    <xf numFmtId="0" fontId="59" fillId="9" borderId="40" xfId="0" applyFont="1" applyFill="1" applyBorder="1" applyAlignment="1" applyProtection="1">
      <alignment horizontal="center" vertical="center" shrinkToFit="1"/>
      <protection locked="0"/>
    </xf>
    <xf numFmtId="0" fontId="59" fillId="9" borderId="21" xfId="0" applyFont="1" applyFill="1" applyBorder="1" applyAlignment="1" applyProtection="1">
      <alignment horizontal="center" vertical="center" shrinkToFit="1"/>
      <protection locked="0"/>
    </xf>
    <xf numFmtId="0" fontId="59" fillId="9" borderId="19" xfId="0" applyFont="1" applyFill="1" applyBorder="1" applyAlignment="1" applyProtection="1">
      <alignment horizontal="center" vertical="center" shrinkToFit="1"/>
      <protection locked="0"/>
    </xf>
    <xf numFmtId="0" fontId="59" fillId="9" borderId="12" xfId="0" applyFont="1" applyFill="1" applyBorder="1" applyAlignment="1" applyProtection="1">
      <alignment horizontal="center" vertical="center" shrinkToFit="1"/>
      <protection locked="0"/>
    </xf>
    <xf numFmtId="0" fontId="59" fillId="9" borderId="14" xfId="0" applyFont="1" applyFill="1" applyBorder="1" applyAlignment="1" applyProtection="1">
      <alignment horizontal="center" vertical="center" shrinkToFit="1"/>
      <protection locked="0"/>
    </xf>
    <xf numFmtId="0" fontId="59" fillId="9" borderId="13" xfId="0" applyFont="1" applyFill="1" applyBorder="1" applyAlignment="1" applyProtection="1">
      <alignment horizontal="center" vertical="center" shrinkToFit="1"/>
      <protection locked="0"/>
    </xf>
    <xf numFmtId="0" fontId="59" fillId="3" borderId="13" xfId="0" applyFont="1" applyFill="1" applyBorder="1" applyAlignment="1" applyProtection="1">
      <alignment horizontal="center" vertical="center" shrinkToFit="1"/>
      <protection locked="0"/>
    </xf>
    <xf numFmtId="0" fontId="59" fillId="0" borderId="31" xfId="0" applyFont="1" applyBorder="1" applyAlignment="1">
      <alignment horizontal="center" vertical="center"/>
    </xf>
    <xf numFmtId="0" fontId="59" fillId="8" borderId="133" xfId="0" applyFont="1" applyFill="1" applyBorder="1" applyAlignment="1">
      <alignment horizontal="center" vertical="center" shrinkToFit="1"/>
    </xf>
    <xf numFmtId="0" fontId="59" fillId="8" borderId="134" xfId="0" applyFont="1" applyFill="1" applyBorder="1" applyAlignment="1">
      <alignment horizontal="center" vertical="center" shrinkToFit="1"/>
    </xf>
    <xf numFmtId="0" fontId="59" fillId="8" borderId="135" xfId="0" applyFont="1" applyFill="1" applyBorder="1" applyAlignment="1">
      <alignment horizontal="center" vertical="center" shrinkToFit="1"/>
    </xf>
    <xf numFmtId="0" fontId="62" fillId="8" borderId="175" xfId="0" applyFont="1" applyFill="1" applyBorder="1" applyAlignment="1">
      <alignment horizontal="center" vertical="center" shrinkToFit="1"/>
    </xf>
    <xf numFmtId="0" fontId="59" fillId="3" borderId="23" xfId="0" applyFont="1" applyFill="1" applyBorder="1" applyAlignment="1" applyProtection="1">
      <alignment horizontal="center" vertical="center" shrinkToFit="1"/>
      <protection locked="0"/>
    </xf>
    <xf numFmtId="0" fontId="59" fillId="9" borderId="18" xfId="0" applyFont="1" applyFill="1" applyBorder="1" applyAlignment="1" applyProtection="1">
      <alignment horizontal="center" vertical="center" shrinkToFit="1"/>
      <protection locked="0"/>
    </xf>
    <xf numFmtId="0" fontId="59" fillId="9" borderId="23" xfId="0" applyFont="1" applyFill="1" applyBorder="1" applyAlignment="1" applyProtection="1">
      <alignment horizontal="center" vertical="center" shrinkToFit="1"/>
      <protection locked="0"/>
    </xf>
    <xf numFmtId="0" fontId="59" fillId="0" borderId="16" xfId="0" applyFont="1" applyBorder="1" applyAlignment="1">
      <alignment horizontal="center" vertical="center" justifyLastLine="1"/>
    </xf>
    <xf numFmtId="0" fontId="59" fillId="0" borderId="17" xfId="0" applyFont="1" applyBorder="1" applyAlignment="1">
      <alignment horizontal="center" vertical="center" justifyLastLine="1"/>
    </xf>
    <xf numFmtId="0" fontId="66" fillId="8" borderId="162" xfId="0" applyFont="1" applyFill="1" applyBorder="1" applyAlignment="1">
      <alignment horizontal="center" vertical="center" wrapText="1"/>
    </xf>
    <xf numFmtId="0" fontId="66" fillId="8" borderId="161" xfId="0" applyFont="1" applyFill="1" applyBorder="1" applyAlignment="1">
      <alignment horizontal="center" vertical="center"/>
    </xf>
    <xf numFmtId="0" fontId="66" fillId="8" borderId="163" xfId="0" applyFont="1" applyFill="1" applyBorder="1" applyAlignment="1">
      <alignment horizontal="center" vertical="center"/>
    </xf>
    <xf numFmtId="0" fontId="66" fillId="8" borderId="164" xfId="0" applyFont="1" applyFill="1" applyBorder="1" applyAlignment="1">
      <alignment horizontal="center" vertical="center"/>
    </xf>
    <xf numFmtId="0" fontId="66" fillId="8" borderId="165" xfId="0" applyFont="1" applyFill="1" applyBorder="1" applyAlignment="1">
      <alignment horizontal="center" vertical="center"/>
    </xf>
    <xf numFmtId="0" fontId="66" fillId="8" borderId="166" xfId="0" applyFont="1" applyFill="1" applyBorder="1" applyAlignment="1">
      <alignment horizontal="center" vertical="center"/>
    </xf>
    <xf numFmtId="0" fontId="64" fillId="0" borderId="1" xfId="0" applyFont="1" applyBorder="1" applyAlignment="1">
      <alignment horizontal="center" vertical="center"/>
    </xf>
    <xf numFmtId="0" fontId="64" fillId="0" borderId="2" xfId="0" applyFont="1" applyBorder="1" applyAlignment="1">
      <alignment horizontal="center" vertical="center"/>
    </xf>
    <xf numFmtId="0" fontId="64" fillId="0" borderId="12" xfId="0" applyFont="1" applyBorder="1" applyAlignment="1">
      <alignment horizontal="center" vertical="center"/>
    </xf>
    <xf numFmtId="0" fontId="64" fillId="0" borderId="9" xfId="0" applyFont="1" applyBorder="1" applyAlignment="1">
      <alignment horizontal="center" vertical="center" wrapText="1"/>
    </xf>
    <xf numFmtId="0" fontId="64" fillId="0" borderId="10" xfId="0" applyFont="1" applyBorder="1" applyAlignment="1">
      <alignment horizontal="center" vertical="center" wrapText="1"/>
    </xf>
    <xf numFmtId="0" fontId="64" fillId="0" borderId="16" xfId="0" applyFont="1" applyBorder="1" applyAlignment="1">
      <alignment horizontal="center" vertical="center" wrapText="1"/>
    </xf>
    <xf numFmtId="0" fontId="62" fillId="8" borderId="189" xfId="0" applyFont="1" applyFill="1" applyBorder="1" applyAlignment="1">
      <alignment horizontal="center" vertical="center" wrapText="1"/>
    </xf>
    <xf numFmtId="0" fontId="62" fillId="8" borderId="190" xfId="0" applyFont="1" applyFill="1" applyBorder="1" applyAlignment="1">
      <alignment horizontal="center" vertical="center" wrapText="1"/>
    </xf>
    <xf numFmtId="0" fontId="62" fillId="8" borderId="191" xfId="0" applyFont="1" applyFill="1" applyBorder="1" applyAlignment="1">
      <alignment horizontal="center" vertical="center" wrapText="1"/>
    </xf>
    <xf numFmtId="0" fontId="59" fillId="0" borderId="46" xfId="0" applyFont="1" applyBorder="1" applyAlignment="1">
      <alignment horizontal="center" vertical="center" textRotation="255"/>
    </xf>
    <xf numFmtId="0" fontId="59" fillId="0" borderId="47" xfId="0" applyFont="1" applyBorder="1" applyAlignment="1">
      <alignment horizontal="center" vertical="center" textRotation="255"/>
    </xf>
    <xf numFmtId="0" fontId="59" fillId="0" borderId="28" xfId="0" applyFont="1" applyBorder="1" applyAlignment="1">
      <alignment horizontal="center" vertical="center" textRotation="255"/>
    </xf>
    <xf numFmtId="0" fontId="59" fillId="0" borderId="29" xfId="0" applyFont="1" applyBorder="1" applyAlignment="1">
      <alignment horizontal="center" vertical="center" textRotation="255"/>
    </xf>
    <xf numFmtId="0" fontId="59" fillId="0" borderId="30" xfId="0" applyFont="1" applyBorder="1" applyAlignment="1">
      <alignment horizontal="center" vertical="center" textRotation="255"/>
    </xf>
    <xf numFmtId="0" fontId="59" fillId="0" borderId="31" xfId="0" applyFont="1" applyBorder="1" applyAlignment="1">
      <alignment horizontal="center" vertical="center" textRotation="255"/>
    </xf>
    <xf numFmtId="0" fontId="59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0" fontId="53" fillId="0" borderId="0" xfId="0" applyFont="1" applyAlignment="1">
      <alignment horizontal="center" vertical="center"/>
    </xf>
    <xf numFmtId="0" fontId="12" fillId="0" borderId="0" xfId="0" applyFont="1">
      <alignment vertical="center"/>
    </xf>
    <xf numFmtId="0" fontId="43" fillId="0" borderId="0" xfId="0" applyFont="1" applyAlignment="1">
      <alignment vertical="center" shrinkToFit="1"/>
    </xf>
    <xf numFmtId="0" fontId="12" fillId="0" borderId="0" xfId="0" applyFont="1" applyAlignment="1">
      <alignment vertical="center" wrapText="1"/>
    </xf>
    <xf numFmtId="0" fontId="12" fillId="0" borderId="146" xfId="0" applyFont="1" applyBorder="1" applyAlignment="1">
      <alignment vertical="center" wrapText="1"/>
    </xf>
    <xf numFmtId="0" fontId="43" fillId="6" borderId="0" xfId="0" applyFont="1" applyFill="1" applyAlignment="1">
      <alignment horizontal="center" vertical="center"/>
    </xf>
    <xf numFmtId="0" fontId="43" fillId="5" borderId="0" xfId="0" applyFont="1" applyFill="1" applyAlignment="1">
      <alignment horizontal="center" vertical="center"/>
    </xf>
    <xf numFmtId="0" fontId="57" fillId="0" borderId="0" xfId="0" applyFont="1" applyAlignment="1">
      <alignment horizontal="center" vertical="center"/>
    </xf>
    <xf numFmtId="0" fontId="48" fillId="0" borderId="0" xfId="0" applyFont="1" applyAlignment="1">
      <alignment horizontal="center" vertical="center"/>
    </xf>
    <xf numFmtId="0" fontId="52" fillId="0" borderId="0" xfId="0" applyFont="1" applyAlignment="1">
      <alignment vertical="center" wrapText="1"/>
    </xf>
    <xf numFmtId="0" fontId="52" fillId="0" borderId="0" xfId="0" applyFont="1">
      <alignment vertical="center"/>
    </xf>
    <xf numFmtId="0" fontId="12" fillId="0" borderId="0" xfId="0" applyFont="1" applyAlignment="1">
      <alignment horizontal="left" vertical="center" wrapText="1"/>
    </xf>
    <xf numFmtId="0" fontId="12" fillId="0" borderId="0" xfId="0" applyFont="1" applyAlignment="1">
      <alignment horizontal="left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8" xfId="0" applyBorder="1" applyAlignment="1">
      <alignment horizontal="center" vertical="center" shrinkToFit="1"/>
    </xf>
    <xf numFmtId="0" fontId="0" fillId="0" borderId="21" xfId="0" applyBorder="1" applyAlignment="1">
      <alignment horizontal="center" vertical="center" shrinkToFit="1"/>
    </xf>
    <xf numFmtId="0" fontId="0" fillId="0" borderId="19" xfId="0" applyBorder="1" applyAlignment="1">
      <alignment horizontal="center" vertical="center" shrinkToFit="1"/>
    </xf>
    <xf numFmtId="0" fontId="0" fillId="0" borderId="18" xfId="0" applyBorder="1">
      <alignment vertical="center"/>
    </xf>
    <xf numFmtId="0" fontId="0" fillId="0" borderId="23" xfId="0" applyBorder="1">
      <alignment vertical="center"/>
    </xf>
    <xf numFmtId="0" fontId="0" fillId="0" borderId="43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6" xfId="0" applyBorder="1" applyAlignment="1">
      <alignment horizontal="center" vertical="center" shrinkToFit="1"/>
    </xf>
    <xf numFmtId="0" fontId="0" fillId="0" borderId="20" xfId="0" applyBorder="1" applyAlignment="1">
      <alignment horizontal="center" vertical="center" shrinkToFit="1"/>
    </xf>
    <xf numFmtId="0" fontId="0" fillId="0" borderId="17" xfId="0" applyBorder="1" applyAlignment="1">
      <alignment horizontal="center" vertical="center" shrinkToFit="1"/>
    </xf>
    <xf numFmtId="0" fontId="0" fillId="0" borderId="16" xfId="0" applyBorder="1">
      <alignment vertical="center"/>
    </xf>
    <xf numFmtId="0" fontId="0" fillId="0" borderId="22" xfId="0" applyBorder="1">
      <alignment vertical="center"/>
    </xf>
    <xf numFmtId="0" fontId="0" fillId="0" borderId="37" xfId="0" applyBorder="1">
      <alignment vertical="center"/>
    </xf>
    <xf numFmtId="0" fontId="0" fillId="0" borderId="40" xfId="0" applyBorder="1">
      <alignment vertical="center"/>
    </xf>
    <xf numFmtId="0" fontId="0" fillId="0" borderId="23" xfId="0" applyBorder="1" applyAlignment="1">
      <alignment horizontal="center" vertical="center" shrinkToFit="1"/>
    </xf>
    <xf numFmtId="0" fontId="0" fillId="0" borderId="12" xfId="0" applyBorder="1" applyAlignment="1">
      <alignment horizontal="center" vertical="center" shrinkToFit="1"/>
    </xf>
    <xf numFmtId="0" fontId="0" fillId="0" borderId="15" xfId="0" applyBorder="1" applyAlignment="1">
      <alignment horizontal="center" vertical="center" shrinkToFit="1"/>
    </xf>
    <xf numFmtId="0" fontId="0" fillId="0" borderId="37" xfId="0" applyBorder="1" applyAlignment="1">
      <alignment horizontal="center" vertical="center" shrinkToFit="1"/>
    </xf>
    <xf numFmtId="0" fontId="0" fillId="0" borderId="40" xfId="0" applyBorder="1" applyAlignment="1">
      <alignment horizontal="center" vertical="center" shrinkToFit="1"/>
    </xf>
    <xf numFmtId="0" fontId="0" fillId="0" borderId="22" xfId="0" applyBorder="1" applyAlignment="1">
      <alignment horizontal="center" vertical="center" shrinkToFit="1"/>
    </xf>
    <xf numFmtId="0" fontId="0" fillId="0" borderId="10" xfId="0" applyBorder="1" applyAlignment="1">
      <alignment horizontal="center" vertical="center" shrinkToFit="1"/>
    </xf>
    <xf numFmtId="0" fontId="0" fillId="0" borderId="5" xfId="0" applyBorder="1" applyAlignment="1">
      <alignment horizontal="center" vertical="center" shrinkToFit="1"/>
    </xf>
    <xf numFmtId="0" fontId="0" fillId="0" borderId="13" xfId="0" applyBorder="1" applyAlignment="1">
      <alignment horizontal="center" vertical="center" shrinkToFit="1"/>
    </xf>
    <xf numFmtId="0" fontId="0" fillId="0" borderId="5" xfId="0" applyBorder="1" applyAlignment="1">
      <alignment horizontal="center" vertical="center" justifyLastLine="1"/>
    </xf>
    <xf numFmtId="0" fontId="0" fillId="0" borderId="2" xfId="0" applyBorder="1" applyAlignment="1">
      <alignment horizontal="center" vertical="center" justifyLastLine="1"/>
    </xf>
    <xf numFmtId="0" fontId="0" fillId="0" borderId="3" xfId="0" applyBorder="1" applyAlignment="1">
      <alignment horizontal="center" vertical="center" justifyLastLine="1"/>
    </xf>
    <xf numFmtId="0" fontId="0" fillId="0" borderId="6" xfId="0" applyBorder="1" applyAlignment="1">
      <alignment horizontal="center" vertical="center" justifyLastLine="1"/>
    </xf>
    <xf numFmtId="0" fontId="0" fillId="0" borderId="2" xfId="0" applyBorder="1" applyAlignment="1">
      <alignment horizontal="center" vertical="center" shrinkToFit="1"/>
    </xf>
    <xf numFmtId="177" fontId="0" fillId="0" borderId="2" xfId="0" applyNumberFormat="1" applyBorder="1" applyAlignment="1">
      <alignment horizontal="center" vertical="center" shrinkToFit="1"/>
    </xf>
    <xf numFmtId="176" fontId="2" fillId="0" borderId="0" xfId="0" applyNumberFormat="1" applyFont="1" applyAlignment="1">
      <alignment horizontal="right" vertical="center" shrinkToFit="1"/>
    </xf>
    <xf numFmtId="0" fontId="0" fillId="0" borderId="41" xfId="0" applyBorder="1" applyAlignment="1">
      <alignment horizontal="center" vertical="center" justifyLastLine="1"/>
    </xf>
    <xf numFmtId="0" fontId="0" fillId="0" borderId="44" xfId="0" applyBorder="1" applyAlignment="1">
      <alignment horizontal="center" vertical="center" justifyLastLine="1"/>
    </xf>
    <xf numFmtId="0" fontId="2" fillId="0" borderId="0" xfId="0" applyFont="1" applyAlignment="1">
      <alignment horizontal="left" vertical="center"/>
    </xf>
    <xf numFmtId="0" fontId="0" fillId="0" borderId="33" xfId="0" applyBorder="1" applyAlignment="1">
      <alignment horizontal="distributed" vertical="center" justifyLastLine="1"/>
    </xf>
    <xf numFmtId="0" fontId="12" fillId="0" borderId="33" xfId="0" applyFont="1" applyBorder="1" applyAlignment="1">
      <alignment horizontal="center" vertical="center" shrinkToFit="1"/>
    </xf>
    <xf numFmtId="0" fontId="0" fillId="0" borderId="33" xfId="0" applyBorder="1" applyAlignment="1">
      <alignment vertical="center" shrinkToFit="1"/>
    </xf>
    <xf numFmtId="0" fontId="0" fillId="0" borderId="34" xfId="0" applyBorder="1" applyAlignment="1">
      <alignment vertical="center" shrinkToFit="1"/>
    </xf>
    <xf numFmtId="0" fontId="0" fillId="0" borderId="33" xfId="0" applyBorder="1" applyAlignment="1">
      <alignment horizontal="center" vertical="center" justifyLastLine="1"/>
    </xf>
    <xf numFmtId="0" fontId="0" fillId="0" borderId="34" xfId="0" applyBorder="1" applyAlignment="1">
      <alignment horizontal="center" vertical="center" justifyLastLine="1"/>
    </xf>
    <xf numFmtId="0" fontId="0" fillId="0" borderId="39" xfId="0" applyBorder="1" applyAlignment="1">
      <alignment horizontal="center" vertical="center" shrinkToFit="1"/>
    </xf>
    <xf numFmtId="0" fontId="0" fillId="0" borderId="38" xfId="0" applyBorder="1" applyAlignment="1">
      <alignment horizontal="center" vertical="center" shrinkToFit="1"/>
    </xf>
    <xf numFmtId="0" fontId="0" fillId="0" borderId="43" xfId="0" applyBorder="1" applyAlignment="1">
      <alignment horizontal="center" vertical="center" justifyLastLine="1"/>
    </xf>
    <xf numFmtId="0" fontId="0" fillId="0" borderId="42" xfId="0" applyBorder="1" applyAlignment="1">
      <alignment horizontal="center" vertical="center" justifyLastLine="1"/>
    </xf>
    <xf numFmtId="0" fontId="0" fillId="0" borderId="3" xfId="0" applyBorder="1" applyAlignment="1">
      <alignment horizontal="center" vertical="center" shrinkToFit="1"/>
    </xf>
    <xf numFmtId="0" fontId="0" fillId="0" borderId="14" xfId="0" applyBorder="1" applyAlignment="1">
      <alignment horizontal="center" vertical="center" shrinkToFit="1"/>
    </xf>
    <xf numFmtId="0" fontId="12" fillId="0" borderId="8" xfId="0" applyFont="1" applyBorder="1" applyAlignment="1">
      <alignment horizontal="center" vertical="center" shrinkToFit="1"/>
    </xf>
    <xf numFmtId="0" fontId="0" fillId="0" borderId="32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0" borderId="41" xfId="0" applyBorder="1" applyAlignment="1">
      <alignment horizontal="distributed" vertical="center" justifyLastLine="1"/>
    </xf>
    <xf numFmtId="0" fontId="0" fillId="0" borderId="42" xfId="0" applyBorder="1" applyAlignment="1">
      <alignment horizontal="distributed" vertical="center" justifyLastLine="1"/>
    </xf>
    <xf numFmtId="0" fontId="0" fillId="0" borderId="32" xfId="0" applyBorder="1" applyAlignment="1">
      <alignment horizontal="distributed" vertical="center" justifyLastLine="1"/>
    </xf>
    <xf numFmtId="0" fontId="12" fillId="0" borderId="7" xfId="0" applyFont="1" applyBorder="1" applyAlignment="1">
      <alignment horizontal="center" vertical="center" shrinkToFit="1"/>
    </xf>
    <xf numFmtId="0" fontId="11" fillId="0" borderId="33" xfId="0" applyFont="1" applyBorder="1" applyAlignment="1">
      <alignment horizontal="center" vertical="center" shrinkToFit="1"/>
    </xf>
    <xf numFmtId="0" fontId="13" fillId="0" borderId="54" xfId="0" applyFont="1" applyBorder="1" applyAlignment="1">
      <alignment horizontal="center" vertical="center" shrinkToFit="1"/>
    </xf>
    <xf numFmtId="0" fontId="13" fillId="0" borderId="53" xfId="0" applyFont="1" applyBorder="1" applyAlignment="1">
      <alignment horizontal="center" vertical="center" shrinkToFit="1"/>
    </xf>
    <xf numFmtId="0" fontId="0" fillId="0" borderId="43" xfId="0" applyBorder="1" applyAlignment="1">
      <alignment horizontal="distributed" vertical="center" justifyLastLine="1"/>
    </xf>
    <xf numFmtId="0" fontId="0" fillId="0" borderId="1" xfId="0" applyBorder="1" applyAlignment="1">
      <alignment horizontal="center" vertical="center" shrinkToFit="1"/>
    </xf>
    <xf numFmtId="0" fontId="0" fillId="0" borderId="9" xfId="0" applyBorder="1" applyAlignment="1">
      <alignment horizontal="center" vertical="center" shrinkToFit="1"/>
    </xf>
    <xf numFmtId="0" fontId="0" fillId="0" borderId="4" xfId="0" applyBorder="1" applyAlignment="1">
      <alignment horizontal="center" vertical="center" shrinkToFit="1"/>
    </xf>
    <xf numFmtId="177" fontId="0" fillId="0" borderId="10" xfId="0" applyNumberFormat="1" applyBorder="1" applyAlignment="1">
      <alignment horizontal="center" vertical="center" shrinkToFit="1"/>
    </xf>
    <xf numFmtId="0" fontId="0" fillId="0" borderId="2" xfId="0" applyBorder="1" applyAlignment="1">
      <alignment vertical="center" shrinkToFit="1"/>
    </xf>
    <xf numFmtId="0" fontId="0" fillId="0" borderId="10" xfId="0" applyBorder="1" applyAlignment="1">
      <alignment vertical="center" shrinkToFit="1"/>
    </xf>
    <xf numFmtId="0" fontId="0" fillId="0" borderId="11" xfId="0" applyBorder="1" applyAlignment="1">
      <alignment horizontal="center" vertical="center" shrinkToFit="1"/>
    </xf>
    <xf numFmtId="0" fontId="0" fillId="0" borderId="36" xfId="0" applyBorder="1" applyAlignment="1">
      <alignment horizontal="center" vertical="center" shrinkToFit="1"/>
    </xf>
    <xf numFmtId="0" fontId="0" fillId="0" borderId="56" xfId="0" applyBorder="1" applyAlignment="1">
      <alignment horizontal="center" vertical="center" shrinkToFit="1"/>
    </xf>
    <xf numFmtId="0" fontId="0" fillId="0" borderId="5" xfId="0" applyBorder="1" applyAlignment="1">
      <alignment vertical="center" shrinkToFit="1"/>
    </xf>
    <xf numFmtId="0" fontId="0" fillId="0" borderId="6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" xfId="0" applyBorder="1" applyAlignment="1">
      <alignment horizontal="distributed" vertical="center" justifyLastLine="1"/>
    </xf>
    <xf numFmtId="0" fontId="0" fillId="0" borderId="5" xfId="0" applyBorder="1" applyAlignment="1">
      <alignment horizontal="distributed" vertical="center" justifyLastLine="1"/>
    </xf>
    <xf numFmtId="0" fontId="9" fillId="0" borderId="16" xfId="0" applyFont="1" applyBorder="1" applyAlignment="1">
      <alignment horizontal="center" vertical="center" shrinkToFit="1"/>
    </xf>
    <xf numFmtId="0" fontId="9" fillId="0" borderId="20" xfId="0" applyFont="1" applyBorder="1" applyAlignment="1">
      <alignment horizontal="center" vertical="center" shrinkToFit="1"/>
    </xf>
    <xf numFmtId="0" fontId="9" fillId="0" borderId="17" xfId="0" applyFont="1" applyBorder="1" applyAlignment="1">
      <alignment horizontal="center" vertical="center" shrinkToFit="1"/>
    </xf>
    <xf numFmtId="0" fontId="5" fillId="0" borderId="16" xfId="0" applyFont="1" applyBorder="1" applyAlignment="1">
      <alignment horizontal="center" vertical="center" shrinkToFit="1"/>
    </xf>
    <xf numFmtId="0" fontId="5" fillId="0" borderId="20" xfId="0" applyFont="1" applyBorder="1" applyAlignment="1">
      <alignment horizontal="center" vertical="center" shrinkToFit="1"/>
    </xf>
    <xf numFmtId="0" fontId="5" fillId="0" borderId="17" xfId="0" applyFont="1" applyBorder="1" applyAlignment="1">
      <alignment horizontal="center" vertical="center" shrinkToFit="1"/>
    </xf>
    <xf numFmtId="0" fontId="6" fillId="0" borderId="0" xfId="0" applyFont="1" applyAlignment="1">
      <alignment horizontal="left" vertical="center" shrinkToFit="1"/>
    </xf>
    <xf numFmtId="0" fontId="0" fillId="0" borderId="0" xfId="0" applyAlignment="1">
      <alignment horizontal="left" vertical="center" shrinkToFit="1"/>
    </xf>
    <xf numFmtId="0" fontId="5" fillId="0" borderId="54" xfId="0" applyFont="1" applyBorder="1" applyAlignment="1">
      <alignment horizontal="center" vertical="center" shrinkToFit="1"/>
    </xf>
    <xf numFmtId="0" fontId="5" fillId="0" borderId="53" xfId="0" applyFont="1" applyBorder="1" applyAlignment="1">
      <alignment horizontal="center" vertical="center" shrinkToFit="1"/>
    </xf>
    <xf numFmtId="0" fontId="5" fillId="0" borderId="31" xfId="0" applyFont="1" applyBorder="1" applyAlignment="1">
      <alignment horizontal="center" vertical="center" shrinkToFit="1"/>
    </xf>
    <xf numFmtId="0" fontId="9" fillId="0" borderId="54" xfId="0" applyFont="1" applyBorder="1" applyAlignment="1">
      <alignment horizontal="center" vertical="center" shrinkToFit="1"/>
    </xf>
    <xf numFmtId="0" fontId="9" fillId="0" borderId="53" xfId="0" applyFont="1" applyBorder="1" applyAlignment="1">
      <alignment horizontal="center" vertical="center" shrinkToFit="1"/>
    </xf>
    <xf numFmtId="0" fontId="9" fillId="0" borderId="31" xfId="0" applyFont="1" applyBorder="1" applyAlignment="1">
      <alignment horizontal="center" vertical="center" shrinkToFit="1"/>
    </xf>
    <xf numFmtId="0" fontId="5" fillId="0" borderId="24" xfId="0" applyFont="1" applyBorder="1" applyAlignment="1">
      <alignment horizontal="center" vertical="center" shrinkToFit="1"/>
    </xf>
    <xf numFmtId="0" fontId="5" fillId="0" borderId="26" xfId="0" applyFont="1" applyBorder="1" applyAlignment="1">
      <alignment horizontal="center" vertical="center" shrinkToFit="1"/>
    </xf>
    <xf numFmtId="0" fontId="5" fillId="0" borderId="25" xfId="0" applyFont="1" applyBorder="1" applyAlignment="1">
      <alignment horizontal="center" vertical="center" shrinkToFit="1"/>
    </xf>
    <xf numFmtId="0" fontId="9" fillId="0" borderId="24" xfId="0" applyFont="1" applyBorder="1" applyAlignment="1">
      <alignment horizontal="center" vertical="center" shrinkToFit="1"/>
    </xf>
    <xf numFmtId="0" fontId="9" fillId="0" borderId="26" xfId="0" applyFont="1" applyBorder="1" applyAlignment="1">
      <alignment horizontal="center" vertical="center" shrinkToFit="1"/>
    </xf>
    <xf numFmtId="0" fontId="9" fillId="0" borderId="25" xfId="0" applyFont="1" applyBorder="1" applyAlignment="1">
      <alignment horizontal="center" vertical="center" shrinkToFit="1"/>
    </xf>
    <xf numFmtId="0" fontId="33" fillId="0" borderId="21" xfId="0" applyFont="1" applyBorder="1" applyAlignment="1">
      <alignment horizontal="center" vertical="center" shrinkToFit="1"/>
    </xf>
    <xf numFmtId="0" fontId="33" fillId="0" borderId="23" xfId="0" applyFont="1" applyBorder="1" applyAlignment="1">
      <alignment horizontal="center" vertical="center" shrinkToFit="1"/>
    </xf>
    <xf numFmtId="0" fontId="3" fillId="0" borderId="43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 shrinkToFit="1"/>
    </xf>
    <xf numFmtId="0" fontId="5" fillId="0" borderId="14" xfId="0" applyFont="1" applyBorder="1" applyAlignment="1">
      <alignment horizontal="center" vertical="center" shrinkToFit="1"/>
    </xf>
    <xf numFmtId="0" fontId="5" fillId="0" borderId="13" xfId="0" applyFont="1" applyBorder="1" applyAlignment="1">
      <alignment horizontal="center" vertical="center" shrinkToFit="1"/>
    </xf>
    <xf numFmtId="0" fontId="5" fillId="0" borderId="18" xfId="0" applyFont="1" applyBorder="1" applyAlignment="1">
      <alignment horizontal="center" vertical="center" shrinkToFit="1"/>
    </xf>
    <xf numFmtId="0" fontId="5" fillId="0" borderId="21" xfId="0" applyFont="1" applyBorder="1" applyAlignment="1">
      <alignment horizontal="center" vertical="center" shrinkToFit="1"/>
    </xf>
    <xf numFmtId="0" fontId="5" fillId="0" borderId="19" xfId="0" applyFont="1" applyBorder="1" applyAlignment="1">
      <alignment horizontal="center" vertical="center" shrinkToFit="1"/>
    </xf>
    <xf numFmtId="0" fontId="33" fillId="0" borderId="18" xfId="0" applyFont="1" applyBorder="1" applyAlignment="1">
      <alignment horizontal="center" vertical="center" shrinkToFit="1"/>
    </xf>
    <xf numFmtId="0" fontId="33" fillId="0" borderId="19" xfId="0" applyFont="1" applyBorder="1" applyAlignment="1">
      <alignment horizontal="center" vertical="center" shrinkToFit="1"/>
    </xf>
    <xf numFmtId="0" fontId="5" fillId="0" borderId="9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33" fillId="0" borderId="16" xfId="0" applyFont="1" applyBorder="1" applyAlignment="1">
      <alignment horizontal="center" vertical="center" shrinkToFit="1"/>
    </xf>
    <xf numFmtId="0" fontId="33" fillId="0" borderId="20" xfId="0" applyFont="1" applyBorder="1" applyAlignment="1">
      <alignment horizontal="center" vertical="center" shrinkToFit="1"/>
    </xf>
    <xf numFmtId="0" fontId="33" fillId="0" borderId="17" xfId="0" applyFont="1" applyBorder="1" applyAlignment="1">
      <alignment horizontal="center" vertical="center" shrinkToFit="1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33" fillId="0" borderId="22" xfId="0" applyFont="1" applyBorder="1" applyAlignment="1">
      <alignment horizontal="center" vertical="center" shrinkToFit="1"/>
    </xf>
    <xf numFmtId="0" fontId="33" fillId="0" borderId="52" xfId="0" applyFont="1" applyBorder="1" applyAlignment="1">
      <alignment horizontal="center" vertical="center" shrinkToFit="1"/>
    </xf>
    <xf numFmtId="0" fontId="56" fillId="7" borderId="121" xfId="0" applyFont="1" applyFill="1" applyBorder="1" applyAlignment="1">
      <alignment horizontal="center" vertical="center"/>
    </xf>
    <xf numFmtId="0" fontId="56" fillId="7" borderId="122" xfId="0" applyFont="1" applyFill="1" applyBorder="1" applyAlignment="1">
      <alignment horizontal="center" vertical="center"/>
    </xf>
    <xf numFmtId="0" fontId="56" fillId="7" borderId="123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45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8" fillId="0" borderId="60" xfId="0" applyFont="1" applyBorder="1" applyAlignment="1">
      <alignment horizontal="center" vertical="center" wrapText="1" shrinkToFit="1"/>
    </xf>
    <xf numFmtId="0" fontId="8" fillId="0" borderId="50" xfId="0" applyFont="1" applyBorder="1" applyAlignment="1">
      <alignment horizontal="center" vertical="center" wrapText="1" shrinkToFit="1"/>
    </xf>
    <xf numFmtId="0" fontId="8" fillId="0" borderId="47" xfId="0" applyFont="1" applyBorder="1" applyAlignment="1">
      <alignment horizontal="center" vertical="center" wrapText="1" shrinkToFit="1"/>
    </xf>
    <xf numFmtId="0" fontId="8" fillId="0" borderId="37" xfId="0" applyFont="1" applyBorder="1" applyAlignment="1">
      <alignment horizontal="center" vertical="center" wrapText="1" shrinkToFit="1"/>
    </xf>
    <xf numFmtId="0" fontId="8" fillId="0" borderId="39" xfId="0" applyFont="1" applyBorder="1" applyAlignment="1">
      <alignment horizontal="center" vertical="center" wrapText="1" shrinkToFit="1"/>
    </xf>
    <xf numFmtId="0" fontId="8" fillId="0" borderId="38" xfId="0" applyFont="1" applyBorder="1" applyAlignment="1">
      <alignment horizontal="center" vertical="center" wrapText="1" shrinkToFit="1"/>
    </xf>
    <xf numFmtId="0" fontId="9" fillId="0" borderId="60" xfId="0" applyFont="1" applyBorder="1" applyAlignment="1">
      <alignment horizontal="center" vertical="center" shrinkToFit="1"/>
    </xf>
    <xf numFmtId="0" fontId="9" fillId="0" borderId="50" xfId="0" applyFont="1" applyBorder="1" applyAlignment="1">
      <alignment horizontal="center" vertical="center" shrinkToFit="1"/>
    </xf>
    <xf numFmtId="0" fontId="9" fillId="0" borderId="61" xfId="0" applyFont="1" applyBorder="1" applyAlignment="1">
      <alignment horizontal="center" vertical="center" shrinkToFit="1"/>
    </xf>
    <xf numFmtId="0" fontId="9" fillId="0" borderId="37" xfId="0" applyFont="1" applyBorder="1" applyAlignment="1">
      <alignment horizontal="center" vertical="center" shrinkToFit="1"/>
    </xf>
    <xf numFmtId="0" fontId="9" fillId="0" borderId="39" xfId="0" applyFont="1" applyBorder="1" applyAlignment="1">
      <alignment horizontal="center" vertical="center" shrinkToFit="1"/>
    </xf>
    <xf numFmtId="0" fontId="9" fillId="0" borderId="40" xfId="0" applyFont="1" applyBorder="1" applyAlignment="1">
      <alignment horizontal="center" vertical="center" shrinkToFit="1"/>
    </xf>
    <xf numFmtId="0" fontId="6" fillId="0" borderId="48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10" fillId="0" borderId="16" xfId="0" applyFont="1" applyBorder="1" applyAlignment="1">
      <alignment horizontal="center" vertical="center" shrinkToFit="1"/>
    </xf>
    <xf numFmtId="0" fontId="10" fillId="0" borderId="17" xfId="0" applyFont="1" applyBorder="1" applyAlignment="1">
      <alignment horizontal="center" vertical="center" shrinkToFit="1"/>
    </xf>
    <xf numFmtId="0" fontId="25" fillId="0" borderId="0" xfId="0" applyFont="1" applyAlignment="1">
      <alignment horizontal="center" vertical="center"/>
    </xf>
    <xf numFmtId="0" fontId="26" fillId="0" borderId="0" xfId="0" applyFont="1" applyAlignment="1">
      <alignment horizontal="left" vertical="center"/>
    </xf>
    <xf numFmtId="0" fontId="31" fillId="0" borderId="0" xfId="0" applyFont="1" applyAlignment="1">
      <alignment horizontal="left" vertical="center"/>
    </xf>
    <xf numFmtId="0" fontId="48" fillId="0" borderId="0" xfId="0" applyFont="1" applyAlignment="1">
      <alignment horizontal="right" vertical="center" shrinkToFit="1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 shrinkToFit="1"/>
    </xf>
    <xf numFmtId="0" fontId="7" fillId="0" borderId="5" xfId="0" applyFont="1" applyBorder="1" applyAlignment="1">
      <alignment horizontal="center" vertical="center" shrinkToFit="1"/>
    </xf>
    <xf numFmtId="0" fontId="8" fillId="0" borderId="24" xfId="0" applyFont="1" applyBorder="1" applyAlignment="1">
      <alignment horizontal="center" vertical="center" wrapText="1" shrinkToFit="1"/>
    </xf>
    <xf numFmtId="0" fontId="8" fillId="0" borderId="26" xfId="0" applyFont="1" applyBorder="1" applyAlignment="1">
      <alignment horizontal="center" vertical="center" wrapText="1" shrinkToFit="1"/>
    </xf>
    <xf numFmtId="0" fontId="8" fillId="0" borderId="25" xfId="0" applyFont="1" applyBorder="1" applyAlignment="1">
      <alignment horizontal="center" vertical="center" wrapText="1" shrinkToFit="1"/>
    </xf>
    <xf numFmtId="0" fontId="8" fillId="0" borderId="54" xfId="0" applyFont="1" applyBorder="1" applyAlignment="1">
      <alignment horizontal="center" vertical="center" wrapText="1" shrinkToFit="1"/>
    </xf>
    <xf numFmtId="0" fontId="8" fillId="0" borderId="53" xfId="0" applyFont="1" applyBorder="1" applyAlignment="1">
      <alignment horizontal="center" vertical="center" wrapText="1" shrinkToFit="1"/>
    </xf>
    <xf numFmtId="0" fontId="8" fillId="0" borderId="31" xfId="0" applyFont="1" applyBorder="1" applyAlignment="1">
      <alignment horizontal="center" vertical="center" wrapText="1" shrinkToFit="1"/>
    </xf>
    <xf numFmtId="0" fontId="9" fillId="0" borderId="27" xfId="0" applyFont="1" applyBorder="1" applyAlignment="1">
      <alignment horizontal="center" vertical="center" shrinkToFit="1"/>
    </xf>
    <xf numFmtId="0" fontId="9" fillId="0" borderId="57" xfId="0" applyFont="1" applyBorder="1" applyAlignment="1">
      <alignment horizontal="center" vertical="center" shrinkToFit="1"/>
    </xf>
    <xf numFmtId="0" fontId="7" fillId="0" borderId="0" xfId="0" applyFont="1" applyAlignment="1">
      <alignment horizontal="left" vertical="center"/>
    </xf>
    <xf numFmtId="178" fontId="7" fillId="0" borderId="0" xfId="0" applyNumberFormat="1" applyFont="1" applyAlignment="1">
      <alignment horizontal="right" vertical="center"/>
    </xf>
    <xf numFmtId="0" fontId="48" fillId="0" borderId="0" xfId="0" applyFont="1" applyAlignment="1">
      <alignment horizontal="center" vertical="center" shrinkToFit="1"/>
    </xf>
    <xf numFmtId="0" fontId="9" fillId="0" borderId="18" xfId="0" applyFont="1" applyBorder="1" applyAlignment="1">
      <alignment horizontal="center" vertical="center" shrinkToFit="1"/>
    </xf>
    <xf numFmtId="0" fontId="9" fillId="0" borderId="21" xfId="0" applyFont="1" applyBorder="1" applyAlignment="1">
      <alignment horizontal="center" vertical="center" shrinkToFit="1"/>
    </xf>
    <xf numFmtId="0" fontId="9" fillId="0" borderId="19" xfId="0" applyFont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 shrinkToFit="1"/>
    </xf>
    <xf numFmtId="0" fontId="71" fillId="0" borderId="0" xfId="0" applyFont="1" applyAlignment="1">
      <alignment horizontal="center" vertical="center" shrinkToFit="1"/>
    </xf>
    <xf numFmtId="0" fontId="6" fillId="0" borderId="20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 shrinkToFit="1"/>
    </xf>
    <xf numFmtId="0" fontId="7" fillId="0" borderId="26" xfId="0" applyFont="1" applyBorder="1" applyAlignment="1">
      <alignment horizontal="center" vertical="center" shrinkToFit="1"/>
    </xf>
    <xf numFmtId="0" fontId="7" fillId="0" borderId="25" xfId="0" applyFont="1" applyBorder="1" applyAlignment="1">
      <alignment horizontal="center" vertical="center" shrinkToFit="1"/>
    </xf>
    <xf numFmtId="0" fontId="7" fillId="0" borderId="54" xfId="0" applyFont="1" applyBorder="1" applyAlignment="1">
      <alignment horizontal="center" vertical="center" shrinkToFit="1"/>
    </xf>
    <xf numFmtId="0" fontId="7" fillId="0" borderId="53" xfId="0" applyFont="1" applyBorder="1" applyAlignment="1">
      <alignment horizontal="center" vertical="center" shrinkToFit="1"/>
    </xf>
    <xf numFmtId="0" fontId="7" fillId="0" borderId="31" xfId="0" applyFont="1" applyBorder="1" applyAlignment="1">
      <alignment horizontal="center" vertical="center" shrinkToFit="1"/>
    </xf>
    <xf numFmtId="0" fontId="3" fillId="0" borderId="4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 shrinkToFit="1"/>
    </xf>
    <xf numFmtId="0" fontId="5" fillId="0" borderId="10" xfId="0" applyFont="1" applyBorder="1" applyAlignment="1">
      <alignment horizontal="center" vertical="center" shrinkToFit="1"/>
    </xf>
    <xf numFmtId="0" fontId="3" fillId="0" borderId="43" xfId="0" applyFont="1" applyBorder="1" applyAlignment="1">
      <alignment horizontal="center" vertical="center" shrinkToFit="1"/>
    </xf>
    <xf numFmtId="0" fontId="5" fillId="0" borderId="0" xfId="0" applyFont="1" applyAlignment="1">
      <alignment horizontal="center" vertical="center"/>
    </xf>
    <xf numFmtId="0" fontId="0" fillId="0" borderId="26" xfId="0" applyBorder="1" applyAlignment="1" applyProtection="1">
      <alignment horizontal="center" vertical="center" shrinkToFit="1"/>
      <protection locked="0"/>
    </xf>
    <xf numFmtId="0" fontId="0" fillId="0" borderId="27" xfId="0" applyBorder="1" applyAlignment="1" applyProtection="1">
      <alignment horizontal="center" vertical="center" shrinkToFit="1"/>
      <protection locked="0"/>
    </xf>
    <xf numFmtId="178" fontId="44" fillId="0" borderId="0" xfId="0" applyNumberFormat="1" applyFont="1" applyAlignment="1">
      <alignment horizontal="right" vertical="center"/>
    </xf>
    <xf numFmtId="0" fontId="45" fillId="0" borderId="0" xfId="0" applyFont="1" applyAlignment="1" applyProtection="1">
      <alignment horizontal="left" vertical="center"/>
      <protection locked="0"/>
    </xf>
    <xf numFmtId="49" fontId="35" fillId="0" borderId="0" xfId="0" applyNumberFormat="1" applyFont="1" applyAlignment="1">
      <alignment horizontal="right" vertical="center"/>
    </xf>
    <xf numFmtId="49" fontId="36" fillId="0" borderId="79" xfId="0" applyNumberFormat="1" applyFont="1" applyBorder="1" applyAlignment="1">
      <alignment horizontal="distributed" vertical="center"/>
    </xf>
    <xf numFmtId="0" fontId="37" fillId="0" borderId="85" xfId="0" applyFont="1" applyBorder="1" applyAlignment="1">
      <alignment horizontal="center" vertical="center" shrinkToFit="1"/>
    </xf>
    <xf numFmtId="0" fontId="37" fillId="0" borderId="86" xfId="0" applyFont="1" applyBorder="1" applyAlignment="1">
      <alignment horizontal="center" vertical="center" shrinkToFit="1"/>
    </xf>
    <xf numFmtId="0" fontId="37" fillId="0" borderId="87" xfId="0" applyFont="1" applyBorder="1" applyAlignment="1">
      <alignment horizontal="center" vertical="center" shrinkToFit="1"/>
    </xf>
    <xf numFmtId="0" fontId="44" fillId="0" borderId="50" xfId="0" applyFont="1" applyBorder="1" applyAlignment="1">
      <alignment horizontal="center" vertical="center" shrinkToFit="1"/>
    </xf>
    <xf numFmtId="0" fontId="45" fillId="0" borderId="50" xfId="0" applyFont="1" applyBorder="1" applyAlignment="1">
      <alignment shrinkToFit="1"/>
    </xf>
    <xf numFmtId="0" fontId="45" fillId="0" borderId="61" xfId="0" applyFont="1" applyBorder="1" applyAlignment="1">
      <alignment shrinkToFit="1"/>
    </xf>
    <xf numFmtId="0" fontId="45" fillId="0" borderId="0" xfId="0" applyFont="1" applyAlignment="1">
      <alignment shrinkToFit="1"/>
    </xf>
    <xf numFmtId="0" fontId="45" fillId="0" borderId="73" xfId="0" applyFont="1" applyBorder="1" applyAlignment="1">
      <alignment shrinkToFit="1"/>
    </xf>
    <xf numFmtId="0" fontId="45" fillId="0" borderId="39" xfId="0" applyFont="1" applyBorder="1" applyAlignment="1">
      <alignment shrinkToFit="1"/>
    </xf>
    <xf numFmtId="0" fontId="45" fillId="0" borderId="40" xfId="0" applyFont="1" applyBorder="1" applyAlignment="1">
      <alignment shrinkToFit="1"/>
    </xf>
    <xf numFmtId="49" fontId="6" fillId="0" borderId="0" xfId="0" applyNumberFormat="1" applyFont="1" applyAlignment="1">
      <alignment horizontal="distributed" vertical="center"/>
    </xf>
    <xf numFmtId="0" fontId="0" fillId="0" borderId="0" xfId="0" applyAlignment="1">
      <alignment horizontal="distributed" vertical="center"/>
    </xf>
    <xf numFmtId="0" fontId="0" fillId="0" borderId="39" xfId="0" applyBorder="1" applyAlignment="1">
      <alignment horizontal="distributed" vertical="center"/>
    </xf>
    <xf numFmtId="0" fontId="38" fillId="0" borderId="80" xfId="0" applyFont="1" applyBorder="1" applyAlignment="1">
      <alignment horizontal="center" vertical="center" shrinkToFit="1"/>
    </xf>
    <xf numFmtId="0" fontId="0" fillId="0" borderId="81" xfId="0" applyBorder="1" applyAlignment="1">
      <alignment horizontal="center" shrinkToFit="1"/>
    </xf>
    <xf numFmtId="0" fontId="0" fillId="0" borderId="82" xfId="0" applyBorder="1" applyAlignment="1">
      <alignment horizontal="center" shrinkToFit="1"/>
    </xf>
    <xf numFmtId="0" fontId="37" fillId="0" borderId="83" xfId="0" applyFont="1" applyBorder="1" applyAlignment="1">
      <alignment horizontal="center" vertical="center" shrinkToFit="1"/>
    </xf>
    <xf numFmtId="0" fontId="0" fillId="0" borderId="0" xfId="0" applyAlignment="1">
      <alignment horizontal="center" shrinkToFit="1"/>
    </xf>
    <xf numFmtId="0" fontId="0" fillId="0" borderId="29" xfId="0" applyBorder="1" applyAlignment="1">
      <alignment horizontal="center" shrinkToFit="1"/>
    </xf>
    <xf numFmtId="0" fontId="0" fillId="0" borderId="37" xfId="0" applyBorder="1" applyAlignment="1">
      <alignment horizontal="center" shrinkToFit="1"/>
    </xf>
    <xf numFmtId="0" fontId="0" fillId="0" borderId="39" xfId="0" applyBorder="1" applyAlignment="1">
      <alignment horizontal="center" shrinkToFit="1"/>
    </xf>
    <xf numFmtId="0" fontId="0" fillId="0" borderId="38" xfId="0" applyBorder="1" applyAlignment="1">
      <alignment horizontal="center" shrinkToFit="1"/>
    </xf>
    <xf numFmtId="49" fontId="35" fillId="0" borderId="14" xfId="0" applyNumberFormat="1" applyFont="1" applyBorder="1" applyAlignment="1">
      <alignment horizontal="distributed" vertical="center"/>
    </xf>
    <xf numFmtId="0" fontId="6" fillId="0" borderId="12" xfId="0" applyFont="1" applyBorder="1" applyAlignment="1">
      <alignment horizontal="center" vertical="center" shrinkToFit="1"/>
    </xf>
    <xf numFmtId="0" fontId="6" fillId="0" borderId="14" xfId="0" applyFont="1" applyBorder="1" applyAlignment="1">
      <alignment horizontal="center" vertical="center" shrinkToFit="1"/>
    </xf>
    <xf numFmtId="49" fontId="35" fillId="0" borderId="14" xfId="0" applyNumberFormat="1" applyFont="1" applyBorder="1" applyAlignment="1">
      <alignment vertical="center" shrinkToFit="1"/>
    </xf>
    <xf numFmtId="0" fontId="0" fillId="0" borderId="14" xfId="0" applyBorder="1" applyAlignment="1">
      <alignment vertical="center" shrinkToFit="1"/>
    </xf>
    <xf numFmtId="0" fontId="0" fillId="0" borderId="15" xfId="0" applyBorder="1" applyAlignment="1">
      <alignment vertical="center" shrinkToFit="1"/>
    </xf>
    <xf numFmtId="49" fontId="35" fillId="0" borderId="20" xfId="0" applyNumberFormat="1" applyFont="1" applyBorder="1" applyAlignment="1">
      <alignment horizontal="distributed" vertical="center"/>
    </xf>
    <xf numFmtId="0" fontId="6" fillId="0" borderId="16" xfId="0" applyFont="1" applyBorder="1" applyAlignment="1">
      <alignment horizontal="center" vertical="center" shrinkToFit="1"/>
    </xf>
    <xf numFmtId="0" fontId="6" fillId="0" borderId="20" xfId="0" applyFont="1" applyBorder="1" applyAlignment="1">
      <alignment horizontal="center" vertical="center" shrinkToFit="1"/>
    </xf>
    <xf numFmtId="49" fontId="35" fillId="0" borderId="20" xfId="0" applyNumberFormat="1" applyFont="1" applyBorder="1" applyAlignment="1">
      <alignment vertical="center" shrinkToFit="1"/>
    </xf>
    <xf numFmtId="0" fontId="0" fillId="0" borderId="20" xfId="0" applyBorder="1" applyAlignment="1">
      <alignment vertical="center" shrinkToFit="1"/>
    </xf>
    <xf numFmtId="0" fontId="0" fillId="0" borderId="22" xfId="0" applyBorder="1" applyAlignment="1">
      <alignment vertical="center" shrinkToFit="1"/>
    </xf>
    <xf numFmtId="49" fontId="6" fillId="0" borderId="20" xfId="0" applyNumberFormat="1" applyFont="1" applyBorder="1" applyAlignment="1">
      <alignment horizontal="distributed" vertical="center"/>
    </xf>
    <xf numFmtId="49" fontId="6" fillId="0" borderId="21" xfId="0" applyNumberFormat="1" applyFont="1" applyBorder="1" applyAlignment="1">
      <alignment horizontal="distributed" vertical="center"/>
    </xf>
    <xf numFmtId="0" fontId="35" fillId="0" borderId="18" xfId="0" applyFont="1" applyBorder="1" applyAlignment="1">
      <alignment horizontal="center" vertical="center" shrinkToFit="1"/>
    </xf>
    <xf numFmtId="0" fontId="0" fillId="0" borderId="136" xfId="0" applyBorder="1" applyAlignment="1">
      <alignment horizontal="center" vertical="center" shrinkToFit="1"/>
    </xf>
    <xf numFmtId="49" fontId="35" fillId="0" borderId="0" xfId="0" applyNumberFormat="1" applyFon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36" fillId="0" borderId="0" xfId="0" applyNumberFormat="1" applyFont="1">
      <alignment vertical="center"/>
    </xf>
    <xf numFmtId="49" fontId="35" fillId="0" borderId="45" xfId="0" applyNumberFormat="1" applyFont="1" applyBorder="1" applyAlignment="1">
      <alignment horizontal="center" vertical="center"/>
    </xf>
    <xf numFmtId="49" fontId="0" fillId="0" borderId="14" xfId="0" applyNumberFormat="1" applyBorder="1" applyAlignment="1">
      <alignment horizontal="center" vertical="center"/>
    </xf>
    <xf numFmtId="49" fontId="35" fillId="0" borderId="12" xfId="0" applyNumberFormat="1" applyFont="1" applyBorder="1" applyAlignment="1">
      <alignment horizontal="center" vertical="center"/>
    </xf>
    <xf numFmtId="49" fontId="0" fillId="0" borderId="14" xfId="0" applyNumberFormat="1" applyBorder="1">
      <alignment vertical="center"/>
    </xf>
    <xf numFmtId="49" fontId="0" fillId="0" borderId="13" xfId="0" applyNumberFormat="1" applyBorder="1">
      <alignment vertical="center"/>
    </xf>
    <xf numFmtId="49" fontId="6" fillId="0" borderId="60" xfId="0" applyNumberFormat="1" applyFont="1" applyBorder="1" applyAlignment="1">
      <alignment horizontal="center" vertical="center"/>
    </xf>
    <xf numFmtId="0" fontId="0" fillId="0" borderId="50" xfId="0" applyBorder="1" applyAlignment="1">
      <alignment horizontal="center" vertical="center"/>
    </xf>
    <xf numFmtId="49" fontId="35" fillId="0" borderId="50" xfId="0" applyNumberFormat="1" applyFont="1" applyBorder="1" applyAlignment="1">
      <alignment horizontal="center" vertical="center"/>
    </xf>
    <xf numFmtId="49" fontId="37" fillId="0" borderId="50" xfId="0" applyNumberFormat="1" applyFont="1" applyBorder="1" applyAlignment="1">
      <alignment horizontal="center" vertical="center"/>
    </xf>
    <xf numFmtId="0" fontId="39" fillId="0" borderId="16" xfId="0" applyFont="1" applyBorder="1" applyAlignment="1">
      <alignment horizontal="center" vertical="center" shrinkToFit="1"/>
    </xf>
    <xf numFmtId="0" fontId="39" fillId="0" borderId="20" xfId="0" applyFont="1" applyBorder="1" applyAlignment="1">
      <alignment horizontal="center" vertical="center" shrinkToFit="1"/>
    </xf>
    <xf numFmtId="0" fontId="39" fillId="0" borderId="17" xfId="0" applyFont="1" applyBorder="1" applyAlignment="1">
      <alignment horizontal="center" vertical="center" shrinkToFit="1"/>
    </xf>
    <xf numFmtId="49" fontId="0" fillId="0" borderId="83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9" fillId="0" borderId="14" xfId="0" applyFont="1" applyBorder="1" applyAlignment="1">
      <alignment horizontal="center" vertical="center" shrinkToFit="1"/>
    </xf>
    <xf numFmtId="0" fontId="43" fillId="0" borderId="14" xfId="0" applyFont="1" applyBorder="1" applyAlignment="1">
      <alignment horizontal="center" vertical="center" shrinkToFit="1"/>
    </xf>
    <xf numFmtId="0" fontId="43" fillId="0" borderId="15" xfId="0" applyFont="1" applyBorder="1" applyAlignment="1">
      <alignment horizontal="center" vertical="center" shrinkToFit="1"/>
    </xf>
    <xf numFmtId="49" fontId="0" fillId="0" borderId="26" xfId="0" applyNumberFormat="1" applyBorder="1" applyAlignment="1">
      <alignment horizontal="center" vertical="center" wrapText="1"/>
    </xf>
    <xf numFmtId="0" fontId="0" fillId="0" borderId="26" xfId="0" applyBorder="1" applyAlignment="1">
      <alignment horizontal="center" vertical="center"/>
    </xf>
    <xf numFmtId="0" fontId="0" fillId="0" borderId="53" xfId="0" applyBorder="1" applyAlignment="1">
      <alignment horizontal="center" vertical="center"/>
    </xf>
    <xf numFmtId="0" fontId="12" fillId="0" borderId="20" xfId="0" applyFont="1" applyBorder="1" applyAlignment="1">
      <alignment horizontal="left" vertical="center" shrinkToFit="1"/>
    </xf>
    <xf numFmtId="0" fontId="43" fillId="0" borderId="20" xfId="0" applyFont="1" applyBorder="1" applyAlignment="1">
      <alignment horizontal="left" vertical="center" shrinkToFit="1"/>
    </xf>
    <xf numFmtId="0" fontId="12" fillId="0" borderId="54" xfId="0" applyFont="1" applyBorder="1" applyAlignment="1">
      <alignment horizontal="center" vertical="center" shrinkToFit="1"/>
    </xf>
    <xf numFmtId="0" fontId="43" fillId="0" borderId="53" xfId="0" applyFont="1" applyBorder="1" applyAlignment="1">
      <alignment horizontal="center" shrinkToFit="1"/>
    </xf>
    <xf numFmtId="0" fontId="43" fillId="0" borderId="57" xfId="0" applyFont="1" applyBorder="1" applyAlignment="1">
      <alignment horizontal="center" shrinkToFit="1"/>
    </xf>
    <xf numFmtId="49" fontId="37" fillId="0" borderId="0" xfId="0" applyNumberFormat="1" applyFont="1">
      <alignment vertical="center"/>
    </xf>
    <xf numFmtId="49" fontId="0" fillId="0" borderId="0" xfId="0" applyNumberFormat="1">
      <alignment vertical="center"/>
    </xf>
    <xf numFmtId="49" fontId="6" fillId="0" borderId="51" xfId="0" applyNumberFormat="1" applyFont="1" applyBorder="1" applyAlignment="1">
      <alignment horizontal="center" vertical="center"/>
    </xf>
    <xf numFmtId="0" fontId="0" fillId="0" borderId="43" xfId="0" applyBorder="1" applyAlignment="1"/>
    <xf numFmtId="0" fontId="0" fillId="0" borderId="44" xfId="0" applyBorder="1" applyAlignment="1"/>
    <xf numFmtId="49" fontId="0" fillId="0" borderId="14" xfId="0" applyNumberForma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shrinkToFit="1"/>
    </xf>
    <xf numFmtId="0" fontId="6" fillId="0" borderId="14" xfId="0" applyFont="1" applyBorder="1" applyAlignment="1" applyProtection="1">
      <alignment horizontal="center" vertical="center" shrinkToFit="1"/>
      <protection locked="0"/>
    </xf>
    <xf numFmtId="0" fontId="0" fillId="0" borderId="14" xfId="0" applyBorder="1" applyAlignment="1" applyProtection="1">
      <alignment horizontal="center" vertical="center" shrinkToFit="1"/>
      <protection locked="0"/>
    </xf>
    <xf numFmtId="0" fontId="55" fillId="0" borderId="51" xfId="0" applyFont="1" applyBorder="1" applyAlignment="1">
      <alignment horizontal="center" vertical="center"/>
    </xf>
    <xf numFmtId="0" fontId="55" fillId="0" borderId="43" xfId="0" applyFont="1" applyBorder="1" applyAlignment="1">
      <alignment horizontal="center" vertical="center"/>
    </xf>
    <xf numFmtId="0" fontId="55" fillId="0" borderId="44" xfId="0" applyFont="1" applyBorder="1" applyAlignment="1">
      <alignment horizontal="center" vertical="center"/>
    </xf>
    <xf numFmtId="0" fontId="20" fillId="0" borderId="28" xfId="0" applyFont="1" applyBorder="1" applyAlignment="1" applyProtection="1">
      <alignment horizontal="center" shrinkToFit="1"/>
      <protection hidden="1"/>
    </xf>
    <xf numFmtId="0" fontId="20" fillId="0" borderId="73" xfId="0" applyFont="1" applyBorder="1" applyAlignment="1" applyProtection="1">
      <alignment horizontal="center" shrinkToFit="1"/>
      <protection hidden="1"/>
    </xf>
    <xf numFmtId="0" fontId="23" fillId="0" borderId="51" xfId="0" applyFont="1" applyBorder="1" applyAlignment="1">
      <alignment horizontal="left" vertical="top"/>
    </xf>
    <xf numFmtId="0" fontId="20" fillId="0" borderId="44" xfId="0" applyFont="1" applyBorder="1" applyAlignment="1">
      <alignment horizontal="left" vertical="top"/>
    </xf>
    <xf numFmtId="0" fontId="20" fillId="0" borderId="51" xfId="0" applyFont="1" applyBorder="1" applyAlignment="1">
      <alignment horizontal="right"/>
    </xf>
    <xf numFmtId="0" fontId="20" fillId="0" borderId="44" xfId="0" applyFont="1" applyBorder="1" applyAlignment="1">
      <alignment horizontal="right"/>
    </xf>
    <xf numFmtId="0" fontId="20" fillId="0" borderId="51" xfId="0" applyFont="1" applyBorder="1" applyAlignment="1" applyProtection="1">
      <alignment horizontal="right"/>
      <protection locked="0"/>
    </xf>
    <xf numFmtId="0" fontId="20" fillId="0" borderId="44" xfId="0" applyFont="1" applyBorder="1" applyAlignment="1" applyProtection="1">
      <alignment horizontal="right"/>
      <protection locked="0"/>
    </xf>
    <xf numFmtId="0" fontId="22" fillId="0" borderId="46" xfId="0" applyFont="1" applyBorder="1" applyAlignment="1">
      <alignment horizontal="left"/>
    </xf>
    <xf numFmtId="0" fontId="22" fillId="0" borderId="61" xfId="0" applyFont="1" applyBorder="1" applyAlignment="1">
      <alignment horizontal="left"/>
    </xf>
    <xf numFmtId="0" fontId="41" fillId="0" borderId="0" xfId="0" applyFont="1" applyAlignment="1">
      <alignment horizontal="distributed" vertical="center" wrapText="1"/>
    </xf>
    <xf numFmtId="0" fontId="42" fillId="0" borderId="0" xfId="0" applyFont="1" applyAlignment="1">
      <alignment horizontal="distributed" vertical="center"/>
    </xf>
    <xf numFmtId="0" fontId="9" fillId="3" borderId="0" xfId="0" applyFont="1" applyFill="1" applyAlignment="1" applyProtection="1">
      <alignment horizontal="right" vertical="center"/>
      <protection locked="0"/>
    </xf>
    <xf numFmtId="0" fontId="0" fillId="3" borderId="0" xfId="0" applyFill="1" applyAlignment="1" applyProtection="1">
      <alignment horizontal="right" vertical="center"/>
      <protection locked="0"/>
    </xf>
    <xf numFmtId="0" fontId="38" fillId="5" borderId="39" xfId="0" applyFont="1" applyFill="1" applyBorder="1" applyAlignment="1" applyProtection="1">
      <alignment horizontal="center" vertical="center" shrinkToFit="1"/>
      <protection locked="0"/>
    </xf>
    <xf numFmtId="0" fontId="34" fillId="3" borderId="39" xfId="0" applyFont="1" applyFill="1" applyBorder="1" applyAlignment="1" applyProtection="1">
      <alignment horizontal="center"/>
      <protection locked="0"/>
    </xf>
    <xf numFmtId="0" fontId="39" fillId="0" borderId="45" xfId="0" applyFont="1" applyBorder="1" applyAlignment="1">
      <alignment horizontal="center" vertical="center"/>
    </xf>
    <xf numFmtId="0" fontId="0" fillId="0" borderId="14" xfId="0" applyBorder="1">
      <alignment vertical="center"/>
    </xf>
    <xf numFmtId="0" fontId="0" fillId="0" borderId="15" xfId="0" applyBorder="1" applyAlignment="1">
      <alignment horizontal="center" vertical="center"/>
    </xf>
    <xf numFmtId="0" fontId="35" fillId="3" borderId="97" xfId="0" applyFont="1" applyFill="1" applyBorder="1" applyAlignment="1" applyProtection="1">
      <alignment horizontal="center" vertical="center"/>
      <protection locked="0"/>
    </xf>
    <xf numFmtId="0" fontId="35" fillId="3" borderId="96" xfId="0" applyFont="1" applyFill="1" applyBorder="1" applyAlignment="1" applyProtection="1">
      <alignment horizontal="center" vertical="center"/>
      <protection locked="0"/>
    </xf>
    <xf numFmtId="0" fontId="36" fillId="3" borderId="97" xfId="0" applyFont="1" applyFill="1" applyBorder="1" applyAlignment="1" applyProtection="1">
      <alignment horizontal="center" vertical="center"/>
      <protection locked="0"/>
    </xf>
    <xf numFmtId="0" fontId="36" fillId="3" borderId="98" xfId="0" applyFont="1" applyFill="1" applyBorder="1" applyAlignment="1" applyProtection="1">
      <alignment horizontal="center" vertical="center"/>
      <protection locked="0"/>
    </xf>
    <xf numFmtId="0" fontId="35" fillId="3" borderId="37" xfId="0" applyFont="1" applyFill="1" applyBorder="1" applyAlignment="1" applyProtection="1">
      <alignment horizontal="center" vertical="center"/>
      <protection locked="0"/>
    </xf>
    <xf numFmtId="0" fontId="35" fillId="3" borderId="38" xfId="0" applyFont="1" applyFill="1" applyBorder="1" applyAlignment="1" applyProtection="1">
      <alignment horizontal="center" vertical="center"/>
      <protection locked="0"/>
    </xf>
    <xf numFmtId="0" fontId="36" fillId="3" borderId="37" xfId="0" applyFont="1" applyFill="1" applyBorder="1" applyAlignment="1" applyProtection="1">
      <alignment horizontal="center" vertical="center"/>
      <protection locked="0"/>
    </xf>
    <xf numFmtId="0" fontId="36" fillId="3" borderId="40" xfId="0" applyFont="1" applyFill="1" applyBorder="1" applyAlignment="1" applyProtection="1">
      <alignment horizontal="center" vertical="center"/>
      <protection locked="0"/>
    </xf>
    <xf numFmtId="0" fontId="35" fillId="3" borderId="40" xfId="0" applyFont="1" applyFill="1" applyBorder="1" applyAlignment="1" applyProtection="1">
      <alignment horizontal="center" vertical="center"/>
      <protection locked="0"/>
    </xf>
    <xf numFmtId="0" fontId="6" fillId="0" borderId="0" xfId="0" applyFont="1" applyAlignment="1">
      <alignment horizontal="distributed" vertical="center"/>
    </xf>
    <xf numFmtId="0" fontId="35" fillId="0" borderId="0" xfId="0" applyFont="1" applyAlignment="1">
      <alignment vertical="center" wrapText="1"/>
    </xf>
    <xf numFmtId="0" fontId="35" fillId="0" borderId="0" xfId="0" applyFont="1">
      <alignment vertical="center"/>
    </xf>
    <xf numFmtId="0" fontId="6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0" fontId="9" fillId="3" borderId="16" xfId="0" applyFont="1" applyFill="1" applyBorder="1" applyAlignment="1" applyProtection="1">
      <alignment horizontal="center" vertical="center"/>
      <protection locked="0"/>
    </xf>
    <xf numFmtId="0" fontId="9" fillId="3" borderId="22" xfId="0" applyFont="1" applyFill="1" applyBorder="1" applyAlignment="1" applyProtection="1">
      <alignment horizontal="center" vertical="center"/>
      <protection locked="0"/>
    </xf>
    <xf numFmtId="0" fontId="9" fillId="3" borderId="97" xfId="0" applyFont="1" applyFill="1" applyBorder="1" applyAlignment="1" applyProtection="1">
      <alignment horizontal="center" vertical="center"/>
      <protection locked="0"/>
    </xf>
    <xf numFmtId="0" fontId="9" fillId="3" borderId="98" xfId="0" applyFont="1" applyFill="1" applyBorder="1" applyAlignment="1" applyProtection="1">
      <alignment horizontal="center" vertical="center"/>
      <protection locked="0"/>
    </xf>
    <xf numFmtId="0" fontId="9" fillId="3" borderId="103" xfId="0" applyFont="1" applyFill="1" applyBorder="1" applyAlignment="1" applyProtection="1">
      <alignment horizontal="center" vertical="center"/>
      <protection locked="0"/>
    </xf>
    <xf numFmtId="0" fontId="9" fillId="3" borderId="104" xfId="0" applyFont="1" applyFill="1" applyBorder="1" applyAlignment="1" applyProtection="1">
      <alignment horizontal="center" vertical="center"/>
      <protection locked="0"/>
    </xf>
    <xf numFmtId="0" fontId="9" fillId="3" borderId="12" xfId="0" applyFont="1" applyFill="1" applyBorder="1" applyAlignment="1" applyProtection="1">
      <alignment horizontal="center" vertical="center"/>
      <protection locked="0"/>
    </xf>
    <xf numFmtId="0" fontId="9" fillId="3" borderId="15" xfId="0" applyFont="1" applyFill="1" applyBorder="1" applyAlignment="1" applyProtection="1">
      <alignment horizontal="center" vertical="center"/>
      <protection locked="0"/>
    </xf>
    <xf numFmtId="0" fontId="38" fillId="0" borderId="0" xfId="0" applyFont="1" applyAlignment="1">
      <alignment horizontal="center" vertical="center"/>
    </xf>
    <xf numFmtId="0" fontId="39" fillId="0" borderId="108" xfId="0" applyFont="1" applyBorder="1" applyAlignment="1">
      <alignment horizontal="center" vertical="center"/>
    </xf>
    <xf numFmtId="0" fontId="39" fillId="0" borderId="109" xfId="0" applyFont="1" applyBorder="1" applyAlignment="1">
      <alignment horizontal="center" vertical="center"/>
    </xf>
    <xf numFmtId="0" fontId="39" fillId="0" borderId="114" xfId="0" applyFont="1" applyBorder="1" applyAlignment="1">
      <alignment horizontal="center" vertical="center"/>
    </xf>
    <xf numFmtId="0" fontId="39" fillId="0" borderId="110" xfId="0" applyFont="1" applyBorder="1" applyAlignment="1">
      <alignment horizontal="center" vertical="center"/>
    </xf>
    <xf numFmtId="0" fontId="39" fillId="0" borderId="111" xfId="0" applyFont="1" applyBorder="1" applyAlignment="1">
      <alignment horizontal="center" vertical="center"/>
    </xf>
    <xf numFmtId="0" fontId="39" fillId="0" borderId="115" xfId="0" applyFont="1" applyBorder="1" applyAlignment="1">
      <alignment horizontal="center" vertical="center"/>
    </xf>
    <xf numFmtId="0" fontId="39" fillId="0" borderId="112" xfId="0" applyFont="1" applyBorder="1" applyAlignment="1">
      <alignment horizontal="center" vertical="center"/>
    </xf>
    <xf numFmtId="0" fontId="39" fillId="0" borderId="113" xfId="0" applyFont="1" applyBorder="1" applyAlignment="1">
      <alignment horizontal="center" vertical="center"/>
    </xf>
    <xf numFmtId="0" fontId="39" fillId="0" borderId="116" xfId="0" applyFont="1" applyBorder="1" applyAlignment="1">
      <alignment horizontal="center" vertical="center"/>
    </xf>
    <xf numFmtId="0" fontId="37" fillId="3" borderId="18" xfId="0" applyFont="1" applyFill="1" applyBorder="1" applyAlignment="1" applyProtection="1">
      <alignment horizontal="center" vertical="center"/>
      <protection locked="0"/>
    </xf>
    <xf numFmtId="0" fontId="37" fillId="3" borderId="21" xfId="0" applyFont="1" applyFill="1" applyBorder="1" applyAlignment="1" applyProtection="1">
      <alignment horizontal="center" vertical="center"/>
      <protection locked="0"/>
    </xf>
    <xf numFmtId="0" fontId="6" fillId="3" borderId="97" xfId="0" applyFont="1" applyFill="1" applyBorder="1" applyAlignment="1" applyProtection="1">
      <alignment horizontal="center" vertical="center"/>
      <protection locked="0"/>
    </xf>
    <xf numFmtId="0" fontId="6" fillId="3" borderId="96" xfId="0" applyFont="1" applyFill="1" applyBorder="1" applyAlignment="1" applyProtection="1">
      <alignment horizontal="center" vertical="center"/>
      <protection locked="0"/>
    </xf>
    <xf numFmtId="0" fontId="6" fillId="3" borderId="54" xfId="0" applyFont="1" applyFill="1" applyBorder="1" applyAlignment="1" applyProtection="1">
      <alignment horizontal="center" vertical="center"/>
      <protection locked="0"/>
    </xf>
    <xf numFmtId="0" fontId="6" fillId="3" borderId="31" xfId="0" applyFont="1" applyFill="1" applyBorder="1" applyAlignment="1" applyProtection="1">
      <alignment horizontal="center" vertical="center"/>
      <protection locked="0"/>
    </xf>
    <xf numFmtId="0" fontId="36" fillId="3" borderId="83" xfId="0" applyFont="1" applyFill="1" applyBorder="1" applyAlignment="1" applyProtection="1">
      <alignment horizontal="center" vertical="center"/>
      <protection locked="0"/>
    </xf>
    <xf numFmtId="0" fontId="36" fillId="3" borderId="73" xfId="0" applyFont="1" applyFill="1" applyBorder="1" applyAlignment="1" applyProtection="1">
      <alignment horizontal="center" vertical="center"/>
      <protection locked="0"/>
    </xf>
    <xf numFmtId="0" fontId="37" fillId="3" borderId="12" xfId="0" applyFont="1" applyFill="1" applyBorder="1" applyAlignment="1" applyProtection="1">
      <alignment horizontal="center" vertical="center" wrapText="1"/>
      <protection locked="0"/>
    </xf>
    <xf numFmtId="0" fontId="37" fillId="3" borderId="14" xfId="0" applyFont="1" applyFill="1" applyBorder="1" applyAlignment="1" applyProtection="1">
      <alignment horizontal="center" vertical="center"/>
      <protection locked="0"/>
    </xf>
  </cellXfs>
  <cellStyles count="6">
    <cellStyle name="ハイパーリンク" xfId="5" builtinId="8"/>
    <cellStyle name="桁区切り 2" xfId="2" xr:uid="{00000000-0005-0000-0000-000001000000}"/>
    <cellStyle name="標準" xfId="0" builtinId="0"/>
    <cellStyle name="標準 2" xfId="4" xr:uid="{00000000-0005-0000-0000-000003000000}"/>
    <cellStyle name="標準 2 2" xfId="1" xr:uid="{00000000-0005-0000-0000-000004000000}"/>
    <cellStyle name="標準 4 3" xfId="3" xr:uid="{00000000-0005-0000-0000-000005000000}"/>
  </cellStyles>
  <dxfs count="28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ont>
        <color theme="0"/>
      </font>
    </dxf>
  </dxfs>
  <tableStyles count="0" defaultTableStyle="TableStyleMedium2" defaultPivotStyle="PivotStyleLight16"/>
  <colors>
    <mruColors>
      <color rgb="FFFFFF66"/>
      <color rgb="FFFFFF99"/>
      <color rgb="FFCCECFF"/>
      <color rgb="FFFFFFCC"/>
      <color rgb="FFFFCCFF"/>
      <color rgb="FF99FFCC"/>
      <color rgb="FFCCFFFF"/>
      <color rgb="FFCCFFCC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323850</xdr:colOff>
      <xdr:row>0</xdr:row>
      <xdr:rowOff>28575</xdr:rowOff>
    </xdr:from>
    <xdr:to>
      <xdr:col>12</xdr:col>
      <xdr:colOff>19050</xdr:colOff>
      <xdr:row>0</xdr:row>
      <xdr:rowOff>510540</xdr:rowOff>
    </xdr:to>
    <xdr:pic>
      <xdr:nvPicPr>
        <xdr:cNvPr id="2" name="図 2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8350" y="28575"/>
          <a:ext cx="31146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15240</xdr:colOff>
      <xdr:row>13</xdr:row>
      <xdr:rowOff>171450</xdr:rowOff>
    </xdr:from>
    <xdr:to>
      <xdr:col>17</xdr:col>
      <xdr:colOff>468630</xdr:colOff>
      <xdr:row>28</xdr:row>
      <xdr:rowOff>320040</xdr:rowOff>
    </xdr:to>
    <xdr:cxnSp macro="">
      <xdr:nvCxnSpPr>
        <xdr:cNvPr id="3" name="直線コネクタ 4">
          <a:extLst>
            <a:ext uri="{FF2B5EF4-FFF2-40B4-BE49-F238E27FC236}">
              <a16:creationId xmlns:a16="http://schemas.microsoft.com/office/drawing/2014/main" id="{6A737385-4A5C-4702-A290-0FD469871147}"/>
            </a:ext>
          </a:extLst>
        </xdr:cNvPr>
        <xdr:cNvCxnSpPr>
          <a:cxnSpLocks noChangeShapeType="1"/>
        </xdr:cNvCxnSpPr>
      </xdr:nvCxnSpPr>
      <xdr:spPr bwMode="auto">
        <a:xfrm flipH="1">
          <a:off x="2697480" y="3303270"/>
          <a:ext cx="3265170" cy="4911090"/>
        </a:xfrm>
        <a:prstGeom prst="line">
          <a:avLst/>
        </a:prstGeom>
        <a:noFill/>
        <a:ln w="9525" algn="ctr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11</xdr:col>
      <xdr:colOff>7620</xdr:colOff>
      <xdr:row>14</xdr:row>
      <xdr:rowOff>7620</xdr:rowOff>
    </xdr:from>
    <xdr:to>
      <xdr:col>18</xdr:col>
      <xdr:colOff>0</xdr:colOff>
      <xdr:row>28</xdr:row>
      <xdr:rowOff>320040</xdr:rowOff>
    </xdr:to>
    <xdr:cxnSp macro="">
      <xdr:nvCxnSpPr>
        <xdr:cNvPr id="4" name="直線コネクタ 5">
          <a:extLst>
            <a:ext uri="{FF2B5EF4-FFF2-40B4-BE49-F238E27FC236}">
              <a16:creationId xmlns:a16="http://schemas.microsoft.com/office/drawing/2014/main" id="{6CEC8811-5E25-4ACA-8C14-412E47001459}"/>
            </a:ext>
          </a:extLst>
        </xdr:cNvPr>
        <xdr:cNvCxnSpPr>
          <a:cxnSpLocks noChangeShapeType="1"/>
        </xdr:cNvCxnSpPr>
      </xdr:nvCxnSpPr>
      <xdr:spPr bwMode="auto">
        <a:xfrm>
          <a:off x="2689860" y="3314700"/>
          <a:ext cx="3276600" cy="4899660"/>
        </a:xfrm>
        <a:prstGeom prst="line">
          <a:avLst/>
        </a:prstGeom>
        <a:noFill/>
        <a:ln w="9525" algn="ctr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AW159"/>
  <sheetViews>
    <sheetView showGridLines="0" tabSelected="1" zoomScale="85" zoomScaleNormal="85" zoomScaleSheetLayoutView="85" workbookViewId="0">
      <selection activeCell="AA2" sqref="AA2"/>
    </sheetView>
  </sheetViews>
  <sheetFormatPr defaultColWidth="8.90625" defaultRowHeight="15"/>
  <cols>
    <col min="1" max="1" width="2.81640625" style="316" customWidth="1"/>
    <col min="2" max="25" width="5.81640625" style="316" customWidth="1"/>
    <col min="26" max="26" width="8.81640625" style="316" customWidth="1"/>
    <col min="27" max="28" width="5.81640625" style="316" customWidth="1"/>
    <col min="29" max="29" width="8.81640625" style="316" customWidth="1"/>
    <col min="30" max="30" width="18.81640625" style="316" customWidth="1"/>
    <col min="31" max="31" width="2.81640625" style="315" customWidth="1"/>
    <col min="32" max="38" width="5.81640625" style="413" customWidth="1"/>
    <col min="39" max="45" width="5.81640625" style="414" customWidth="1"/>
    <col min="46" max="46" width="2" style="414" customWidth="1"/>
    <col min="47" max="49" width="9.81640625" style="414" customWidth="1"/>
    <col min="50" max="16384" width="8.90625" style="316"/>
  </cols>
  <sheetData>
    <row r="1" spans="2:38" ht="23.15" customHeight="1" thickBot="1">
      <c r="B1" s="315" t="s">
        <v>233</v>
      </c>
      <c r="P1" s="317"/>
      <c r="Q1" s="317"/>
      <c r="T1" s="318"/>
      <c r="U1" s="318"/>
      <c r="V1" s="318"/>
      <c r="W1" s="318"/>
      <c r="X1" s="318"/>
      <c r="Y1" s="318"/>
      <c r="Z1" s="318"/>
      <c r="AA1" s="318"/>
      <c r="AB1" s="318"/>
      <c r="AC1" s="318"/>
      <c r="AD1" s="318"/>
    </row>
    <row r="2" spans="2:38" ht="23.15" customHeight="1" thickTop="1">
      <c r="B2" s="319" t="s">
        <v>262</v>
      </c>
      <c r="C2" s="320"/>
      <c r="D2" s="320"/>
      <c r="E2" s="320"/>
      <c r="F2" s="320"/>
      <c r="G2" s="320"/>
      <c r="H2" s="320"/>
      <c r="I2" s="320"/>
      <c r="J2" s="320"/>
      <c r="K2" s="320"/>
      <c r="L2" s="320"/>
      <c r="M2" s="320"/>
      <c r="N2" s="320"/>
      <c r="O2" s="320"/>
      <c r="P2" s="320"/>
      <c r="Q2" s="321"/>
      <c r="T2" s="318"/>
      <c r="U2" s="318"/>
      <c r="V2" s="318"/>
      <c r="W2" s="318"/>
      <c r="X2" s="318"/>
      <c r="Y2" s="318"/>
      <c r="Z2" s="318"/>
      <c r="AA2" s="318"/>
      <c r="AB2" s="318"/>
      <c r="AC2" s="318"/>
      <c r="AD2" s="318"/>
    </row>
    <row r="3" spans="2:38" ht="23.15" customHeight="1">
      <c r="B3" s="322" t="s">
        <v>258</v>
      </c>
      <c r="Q3" s="323"/>
    </row>
    <row r="4" spans="2:38" ht="23.15" customHeight="1">
      <c r="B4" s="324"/>
      <c r="C4" s="325"/>
      <c r="D4" s="326" t="s">
        <v>263</v>
      </c>
      <c r="E4" s="326"/>
      <c r="F4" s="326"/>
      <c r="G4" s="327"/>
      <c r="H4" s="315"/>
      <c r="I4" s="315"/>
      <c r="J4" s="315"/>
      <c r="Q4" s="323"/>
      <c r="W4" s="328"/>
      <c r="X4" s="328"/>
      <c r="Y4" s="328"/>
      <c r="Z4" s="328"/>
      <c r="AA4" s="328"/>
      <c r="AB4" s="328"/>
      <c r="AC4" s="328"/>
    </row>
    <row r="5" spans="2:38" ht="23.15" customHeight="1">
      <c r="B5" s="324"/>
      <c r="C5" s="329"/>
      <c r="D5" s="326" t="s">
        <v>120</v>
      </c>
      <c r="E5" s="326"/>
      <c r="F5" s="326"/>
      <c r="G5" s="327"/>
      <c r="H5" s="315"/>
      <c r="I5" s="315"/>
      <c r="J5" s="315"/>
      <c r="P5" s="330"/>
      <c r="Q5" s="323"/>
      <c r="U5" s="328"/>
      <c r="V5" s="328"/>
      <c r="W5" s="328"/>
      <c r="X5" s="328"/>
      <c r="Y5" s="328"/>
      <c r="Z5" s="328"/>
      <c r="AA5" s="328"/>
      <c r="AB5" s="328"/>
      <c r="AC5" s="328"/>
      <c r="AE5" s="316"/>
      <c r="AF5" s="414"/>
      <c r="AG5" s="414"/>
      <c r="AH5" s="414"/>
      <c r="AI5" s="414"/>
      <c r="AJ5" s="414"/>
      <c r="AK5" s="414"/>
      <c r="AL5" s="414"/>
    </row>
    <row r="6" spans="2:38" ht="23.15" customHeight="1">
      <c r="B6" s="324"/>
      <c r="C6" s="331"/>
      <c r="D6" s="332" t="s">
        <v>289</v>
      </c>
      <c r="E6" s="326"/>
      <c r="F6" s="326"/>
      <c r="G6" s="327"/>
      <c r="H6" s="315"/>
      <c r="I6" s="315"/>
      <c r="J6" s="315"/>
      <c r="K6" s="315"/>
      <c r="L6" s="315"/>
      <c r="M6" s="315"/>
      <c r="Q6" s="323"/>
      <c r="S6" s="328"/>
      <c r="T6" s="328"/>
      <c r="U6" s="328"/>
      <c r="V6" s="328"/>
      <c r="W6" s="328"/>
      <c r="X6" s="328"/>
      <c r="Y6" s="328"/>
      <c r="Z6" s="328"/>
      <c r="AA6" s="328"/>
      <c r="AB6" s="328"/>
      <c r="AC6" s="328"/>
      <c r="AE6" s="316"/>
      <c r="AF6" s="414"/>
      <c r="AG6" s="414"/>
      <c r="AH6" s="414"/>
      <c r="AI6" s="414"/>
      <c r="AJ6" s="414"/>
      <c r="AK6" s="414"/>
      <c r="AL6" s="414"/>
    </row>
    <row r="7" spans="2:38" ht="23.15" customHeight="1">
      <c r="B7" s="324"/>
      <c r="C7" s="473"/>
      <c r="D7" s="332" t="s">
        <v>290</v>
      </c>
      <c r="E7" s="326"/>
      <c r="F7" s="326"/>
      <c r="G7" s="327"/>
      <c r="H7" s="315"/>
      <c r="I7" s="315"/>
      <c r="J7" s="315"/>
      <c r="K7" s="315"/>
      <c r="L7" s="315"/>
      <c r="M7" s="315"/>
      <c r="Q7" s="323"/>
      <c r="S7" s="328"/>
      <c r="T7" s="328"/>
      <c r="U7" s="328"/>
      <c r="V7" s="328"/>
      <c r="W7" s="328"/>
      <c r="X7" s="328"/>
      <c r="Y7" s="328"/>
      <c r="Z7" s="328"/>
      <c r="AA7" s="328"/>
      <c r="AB7" s="328"/>
      <c r="AC7" s="328"/>
      <c r="AE7" s="316"/>
      <c r="AF7" s="414"/>
      <c r="AG7" s="414"/>
      <c r="AH7" s="414"/>
      <c r="AI7" s="414"/>
      <c r="AJ7" s="414"/>
      <c r="AK7" s="414"/>
      <c r="AL7" s="414"/>
    </row>
    <row r="8" spans="2:38" ht="23.15" customHeight="1">
      <c r="B8" s="324"/>
      <c r="C8" s="333"/>
      <c r="D8" s="326" t="s">
        <v>259</v>
      </c>
      <c r="E8" s="326"/>
      <c r="F8" s="326"/>
      <c r="G8" s="326"/>
      <c r="Q8" s="323"/>
      <c r="T8" s="484" t="s">
        <v>132</v>
      </c>
      <c r="U8" s="485"/>
      <c r="V8" s="485"/>
      <c r="W8" s="485"/>
      <c r="X8" s="485"/>
      <c r="Y8" s="485"/>
      <c r="Z8" s="485"/>
      <c r="AA8" s="486"/>
    </row>
    <row r="9" spans="2:38" ht="23.15" customHeight="1">
      <c r="B9" s="324"/>
      <c r="C9" s="326"/>
      <c r="D9" s="326" t="s">
        <v>260</v>
      </c>
      <c r="E9" s="326"/>
      <c r="F9" s="326"/>
      <c r="G9" s="334"/>
      <c r="H9" s="335"/>
      <c r="I9" s="335"/>
      <c r="J9" s="335"/>
      <c r="K9" s="335"/>
      <c r="L9" s="335"/>
      <c r="M9" s="335"/>
      <c r="N9" s="335"/>
      <c r="O9" s="335"/>
      <c r="P9" s="335"/>
      <c r="Q9" s="336"/>
      <c r="R9" s="335"/>
      <c r="T9" s="487"/>
      <c r="U9" s="488"/>
      <c r="V9" s="488"/>
      <c r="W9" s="488"/>
      <c r="X9" s="488"/>
      <c r="Y9" s="488"/>
      <c r="Z9" s="488"/>
      <c r="AA9" s="489"/>
      <c r="AD9" s="315"/>
      <c r="AI9" s="414"/>
      <c r="AJ9" s="414"/>
      <c r="AK9" s="414"/>
      <c r="AL9" s="414"/>
    </row>
    <row r="10" spans="2:38" ht="23.15" customHeight="1" thickBot="1">
      <c r="B10" s="337"/>
      <c r="C10" s="326"/>
      <c r="D10" s="326" t="s">
        <v>261</v>
      </c>
      <c r="E10" s="326"/>
      <c r="F10" s="326"/>
      <c r="G10" s="338"/>
      <c r="H10" s="339"/>
      <c r="I10" s="315"/>
      <c r="J10" s="315"/>
      <c r="K10" s="315"/>
      <c r="L10" s="315"/>
      <c r="M10" s="315"/>
      <c r="N10" s="315"/>
      <c r="O10" s="315"/>
      <c r="P10" s="315"/>
      <c r="Q10" s="340"/>
      <c r="R10" s="315"/>
      <c r="T10" s="487" t="s">
        <v>134</v>
      </c>
      <c r="U10" s="488"/>
      <c r="V10" s="488"/>
      <c r="W10" s="488"/>
      <c r="X10" s="488"/>
      <c r="Y10" s="488"/>
      <c r="Z10" s="488"/>
      <c r="AA10" s="489"/>
      <c r="AD10" s="315"/>
      <c r="AI10" s="414"/>
      <c r="AJ10" s="414"/>
      <c r="AK10" s="414"/>
      <c r="AL10" s="414"/>
    </row>
    <row r="11" spans="2:38" ht="21" customHeight="1" thickTop="1">
      <c r="B11" s="320"/>
      <c r="C11" s="320"/>
      <c r="D11" s="476"/>
      <c r="E11" s="476"/>
      <c r="F11" s="476"/>
      <c r="G11" s="477"/>
      <c r="H11" s="477"/>
      <c r="I11" s="476"/>
      <c r="J11" s="476"/>
      <c r="K11" s="476"/>
      <c r="L11" s="476"/>
      <c r="M11" s="476"/>
      <c r="N11" s="476"/>
      <c r="O11" s="476"/>
      <c r="P11" s="476"/>
      <c r="Q11" s="476"/>
      <c r="R11" s="315"/>
      <c r="T11" s="490" t="s">
        <v>133</v>
      </c>
      <c r="U11" s="491"/>
      <c r="V11" s="491"/>
      <c r="W11" s="491"/>
      <c r="X11" s="491"/>
      <c r="Y11" s="491"/>
      <c r="Z11" s="491"/>
      <c r="AA11" s="492"/>
      <c r="AD11" s="315"/>
    </row>
    <row r="12" spans="2:38" ht="23.15" customHeight="1" thickBot="1">
      <c r="D12" s="315"/>
      <c r="E12" s="315"/>
      <c r="F12" s="315"/>
      <c r="G12" s="339"/>
      <c r="H12" s="339"/>
      <c r="I12" s="315"/>
      <c r="J12" s="315"/>
      <c r="K12" s="315"/>
      <c r="L12" s="315"/>
      <c r="M12" s="315"/>
      <c r="N12" s="315"/>
      <c r="O12" s="315"/>
      <c r="P12" s="315"/>
      <c r="Q12" s="315"/>
      <c r="R12" s="315"/>
      <c r="S12" s="493" t="s">
        <v>212</v>
      </c>
      <c r="T12" s="496" t="s">
        <v>292</v>
      </c>
      <c r="U12" s="497"/>
      <c r="V12" s="497"/>
      <c r="W12" s="497"/>
      <c r="X12" s="497"/>
      <c r="Y12" s="497"/>
      <c r="Z12" s="497"/>
      <c r="AA12" s="498"/>
      <c r="AB12" s="316" t="s">
        <v>213</v>
      </c>
      <c r="AD12" s="315"/>
    </row>
    <row r="13" spans="2:38" ht="23.15" customHeight="1" thickBot="1">
      <c r="B13" s="535" t="s">
        <v>252</v>
      </c>
      <c r="C13" s="536"/>
      <c r="D13" s="537"/>
      <c r="E13" s="538">
        <v>8</v>
      </c>
      <c r="F13" s="539"/>
      <c r="G13" s="339"/>
      <c r="H13" s="339"/>
      <c r="I13" s="315"/>
      <c r="J13" s="315"/>
      <c r="K13" s="315"/>
      <c r="L13" s="315"/>
      <c r="M13" s="315"/>
      <c r="N13" s="315"/>
      <c r="O13" s="315"/>
      <c r="P13" s="315"/>
      <c r="Q13" s="315"/>
      <c r="R13" s="315"/>
      <c r="S13" s="494"/>
      <c r="T13" s="499" t="s">
        <v>293</v>
      </c>
      <c r="U13" s="500"/>
      <c r="V13" s="500"/>
      <c r="W13" s="500"/>
      <c r="X13" s="500"/>
      <c r="Y13" s="500"/>
      <c r="Z13" s="500"/>
      <c r="AA13" s="501"/>
      <c r="AD13" s="315"/>
    </row>
    <row r="14" spans="2:38" ht="23.15" customHeight="1" thickBot="1">
      <c r="D14" s="315"/>
      <c r="E14" s="315"/>
      <c r="F14" s="315"/>
      <c r="G14" s="339"/>
      <c r="H14" s="339"/>
      <c r="I14" s="315"/>
      <c r="J14" s="315"/>
      <c r="K14" s="315"/>
      <c r="L14" s="315"/>
      <c r="M14" s="315"/>
      <c r="N14" s="315"/>
      <c r="O14" s="315"/>
      <c r="P14" s="315"/>
      <c r="Q14" s="315"/>
      <c r="R14" s="315"/>
      <c r="S14" s="494"/>
      <c r="T14" s="499" t="s">
        <v>294</v>
      </c>
      <c r="U14" s="500"/>
      <c r="V14" s="500"/>
      <c r="W14" s="500"/>
      <c r="X14" s="500"/>
      <c r="Y14" s="500"/>
      <c r="Z14" s="500"/>
      <c r="AA14" s="501"/>
      <c r="AD14" s="315"/>
    </row>
    <row r="15" spans="2:38" ht="23.15" customHeight="1" thickBot="1">
      <c r="B15" s="342" t="s">
        <v>239</v>
      </c>
      <c r="C15" s="656" t="s">
        <v>240</v>
      </c>
      <c r="D15" s="657"/>
      <c r="E15" s="657"/>
      <c r="F15" s="657"/>
      <c r="G15" s="658"/>
      <c r="H15" s="654" t="s">
        <v>238</v>
      </c>
      <c r="I15" s="654"/>
      <c r="J15" s="655"/>
      <c r="K15" s="315"/>
      <c r="L15" s="315"/>
      <c r="M15" s="315"/>
      <c r="N15" s="315"/>
      <c r="O15" s="315"/>
      <c r="P15" s="315"/>
      <c r="Q15" s="315"/>
      <c r="R15" s="315"/>
      <c r="S15" s="494"/>
      <c r="T15" s="499" t="s">
        <v>295</v>
      </c>
      <c r="U15" s="500"/>
      <c r="V15" s="500"/>
      <c r="W15" s="500"/>
      <c r="X15" s="500"/>
      <c r="Y15" s="500"/>
      <c r="Z15" s="500"/>
      <c r="AA15" s="501"/>
      <c r="AB15" s="315"/>
      <c r="AC15" s="315"/>
      <c r="AD15" s="315"/>
    </row>
    <row r="16" spans="2:38" ht="23.15" customHeight="1">
      <c r="B16" s="371"/>
      <c r="C16" s="343" t="s">
        <v>236</v>
      </c>
      <c r="D16" s="312">
        <v>45</v>
      </c>
      <c r="E16" s="344" t="s">
        <v>79</v>
      </c>
      <c r="F16" s="578" t="s">
        <v>149</v>
      </c>
      <c r="G16" s="579"/>
      <c r="H16" s="667"/>
      <c r="I16" s="667"/>
      <c r="J16" s="668"/>
      <c r="K16" s="315"/>
      <c r="L16" s="315"/>
      <c r="M16" s="315"/>
      <c r="N16" s="315"/>
      <c r="O16" s="315"/>
      <c r="P16" s="315"/>
      <c r="Q16" s="315"/>
      <c r="R16" s="315"/>
      <c r="S16" s="494"/>
      <c r="T16" s="499"/>
      <c r="U16" s="500"/>
      <c r="V16" s="500"/>
      <c r="W16" s="500"/>
      <c r="X16" s="500"/>
      <c r="Y16" s="500"/>
      <c r="Z16" s="500"/>
      <c r="AA16" s="501"/>
      <c r="AD16" s="315"/>
    </row>
    <row r="17" spans="2:42" ht="23.15" customHeight="1">
      <c r="B17" s="372"/>
      <c r="C17" s="345" t="s">
        <v>236</v>
      </c>
      <c r="D17" s="311">
        <v>43</v>
      </c>
      <c r="E17" s="346" t="s">
        <v>79</v>
      </c>
      <c r="F17" s="652" t="s">
        <v>237</v>
      </c>
      <c r="G17" s="653"/>
      <c r="H17" s="669"/>
      <c r="I17" s="669"/>
      <c r="J17" s="670"/>
      <c r="K17" s="315"/>
      <c r="L17" s="315"/>
      <c r="M17" s="315"/>
      <c r="N17" s="315"/>
      <c r="O17" s="315"/>
      <c r="P17" s="315"/>
      <c r="Q17" s="315"/>
      <c r="R17" s="315"/>
      <c r="S17" s="495"/>
      <c r="T17" s="502"/>
      <c r="U17" s="503"/>
      <c r="V17" s="503"/>
      <c r="W17" s="503"/>
      <c r="X17" s="503"/>
      <c r="Y17" s="503"/>
      <c r="Z17" s="503"/>
      <c r="AA17" s="504"/>
      <c r="AD17" s="315"/>
    </row>
    <row r="18" spans="2:42" ht="23.15" customHeight="1" thickBot="1">
      <c r="B18" s="373"/>
      <c r="C18" s="585"/>
      <c r="D18" s="651"/>
      <c r="E18" s="651"/>
      <c r="F18" s="651"/>
      <c r="G18" s="586"/>
      <c r="H18" s="671" t="s">
        <v>150</v>
      </c>
      <c r="I18" s="671"/>
      <c r="J18" s="672"/>
      <c r="K18" s="315"/>
      <c r="L18" s="315"/>
      <c r="M18" s="315"/>
      <c r="N18" s="315"/>
      <c r="O18" s="315"/>
      <c r="P18" s="315"/>
      <c r="Q18" s="315"/>
      <c r="R18" s="315"/>
      <c r="S18" s="341"/>
      <c r="T18" s="341"/>
      <c r="U18" s="341"/>
      <c r="V18" s="341"/>
      <c r="W18" s="341"/>
      <c r="X18" s="341"/>
      <c r="Y18" s="341"/>
      <c r="Z18" s="341"/>
      <c r="AA18" s="341"/>
      <c r="AB18" s="341"/>
      <c r="AC18" s="341"/>
      <c r="AD18" s="315"/>
    </row>
    <row r="19" spans="2:42" ht="23.15" customHeight="1" thickBot="1">
      <c r="D19" s="335"/>
      <c r="E19" s="335"/>
      <c r="F19" s="335"/>
      <c r="G19" s="335"/>
      <c r="H19" s="335"/>
      <c r="I19" s="335"/>
      <c r="J19" s="335"/>
      <c r="K19" s="335"/>
      <c r="L19" s="335"/>
      <c r="M19" s="335"/>
      <c r="N19" s="335"/>
      <c r="O19" s="335"/>
      <c r="P19" s="335"/>
      <c r="Q19" s="335"/>
      <c r="R19" s="335"/>
      <c r="T19" s="567"/>
      <c r="U19" s="673"/>
      <c r="V19" s="566"/>
      <c r="W19" s="674"/>
      <c r="X19" s="579" t="s">
        <v>245</v>
      </c>
      <c r="Y19" s="563"/>
      <c r="Z19" s="563"/>
      <c r="AA19" s="648"/>
      <c r="AB19" s="648"/>
      <c r="AC19" s="648"/>
      <c r="AD19" s="649"/>
    </row>
    <row r="20" spans="2:42" ht="23.15" customHeight="1" thickBot="1">
      <c r="B20" s="574" t="s">
        <v>288</v>
      </c>
      <c r="C20" s="575"/>
      <c r="D20" s="578" t="s">
        <v>6</v>
      </c>
      <c r="E20" s="666"/>
      <c r="F20" s="579"/>
      <c r="G20" s="580"/>
      <c r="H20" s="581"/>
      <c r="I20" s="581"/>
      <c r="J20" s="687"/>
      <c r="K20" s="578" t="s">
        <v>7</v>
      </c>
      <c r="L20" s="579"/>
      <c r="M20" s="580"/>
      <c r="N20" s="581"/>
      <c r="O20" s="581"/>
      <c r="P20" s="581"/>
      <c r="Q20" s="581"/>
      <c r="R20" s="582"/>
      <c r="S20" s="328"/>
      <c r="T20" s="659"/>
      <c r="U20" s="549"/>
      <c r="V20" s="660"/>
      <c r="W20" s="661"/>
      <c r="X20" s="546" t="s">
        <v>246</v>
      </c>
      <c r="Y20" s="547"/>
      <c r="Z20" s="650"/>
      <c r="AA20" s="533" t="s">
        <v>247</v>
      </c>
      <c r="AB20" s="533"/>
      <c r="AC20" s="533"/>
      <c r="AD20" s="359" t="s">
        <v>248</v>
      </c>
      <c r="AE20" s="316"/>
      <c r="AF20" s="414"/>
      <c r="AG20" s="414"/>
      <c r="AH20" s="414"/>
      <c r="AI20" s="414"/>
      <c r="AJ20" s="414"/>
      <c r="AK20" s="414"/>
      <c r="AL20" s="414"/>
    </row>
    <row r="21" spans="2:42" ht="23.15" customHeight="1">
      <c r="B21" s="576"/>
      <c r="C21" s="577"/>
      <c r="D21" s="652" t="s">
        <v>251</v>
      </c>
      <c r="E21" s="491"/>
      <c r="F21" s="492"/>
      <c r="G21" s="609"/>
      <c r="H21" s="610"/>
      <c r="I21" s="610"/>
      <c r="J21" s="610"/>
      <c r="K21" s="610"/>
      <c r="L21" s="610"/>
      <c r="M21" s="610"/>
      <c r="N21" s="610"/>
      <c r="O21" s="610"/>
      <c r="P21" s="610"/>
      <c r="Q21" s="610"/>
      <c r="R21" s="644"/>
      <c r="T21" s="704" t="s">
        <v>0</v>
      </c>
      <c r="U21" s="705"/>
      <c r="V21" s="706"/>
      <c r="W21" s="706"/>
      <c r="X21" s="534"/>
      <c r="Y21" s="534"/>
      <c r="Z21" s="534"/>
      <c r="AA21" s="534"/>
      <c r="AB21" s="534"/>
      <c r="AC21" s="534"/>
      <c r="AD21" s="410"/>
      <c r="AE21" s="316"/>
      <c r="AF21" s="414"/>
      <c r="AG21" s="414"/>
      <c r="AH21" s="414"/>
      <c r="AI21" s="414"/>
      <c r="AJ21" s="414"/>
      <c r="AK21" s="414"/>
      <c r="AL21" s="414"/>
    </row>
    <row r="22" spans="2:42" ht="23.15" customHeight="1" thickBot="1">
      <c r="B22" s="576"/>
      <c r="C22" s="577"/>
      <c r="D22" s="349" t="s">
        <v>254</v>
      </c>
      <c r="E22" s="350" t="s">
        <v>8</v>
      </c>
      <c r="F22" s="560"/>
      <c r="G22" s="560"/>
      <c r="H22" s="561"/>
      <c r="I22" s="612"/>
      <c r="J22" s="540"/>
      <c r="K22" s="540"/>
      <c r="L22" s="540"/>
      <c r="M22" s="540"/>
      <c r="N22" s="540"/>
      <c r="O22" s="540"/>
      <c r="P22" s="540"/>
      <c r="Q22" s="540"/>
      <c r="R22" s="693"/>
      <c r="T22" s="589" t="s">
        <v>3</v>
      </c>
      <c r="U22" s="590"/>
      <c r="V22" s="591"/>
      <c r="W22" s="591"/>
      <c r="X22" s="505"/>
      <c r="Y22" s="505"/>
      <c r="Z22" s="505"/>
      <c r="AA22" s="505"/>
      <c r="AB22" s="505"/>
      <c r="AC22" s="505"/>
      <c r="AD22" s="374"/>
      <c r="AE22" s="316"/>
      <c r="AF22" s="414"/>
      <c r="AG22" s="414"/>
      <c r="AH22" s="414"/>
      <c r="AI22" s="414"/>
      <c r="AJ22" s="414"/>
      <c r="AK22" s="414"/>
      <c r="AL22" s="414"/>
    </row>
    <row r="23" spans="2:42" ht="23.15" customHeight="1">
      <c r="B23" s="574" t="s">
        <v>242</v>
      </c>
      <c r="C23" s="675"/>
      <c r="D23" s="578" t="s">
        <v>6</v>
      </c>
      <c r="E23" s="666"/>
      <c r="F23" s="579"/>
      <c r="G23" s="580"/>
      <c r="H23" s="581"/>
      <c r="I23" s="581"/>
      <c r="J23" s="687"/>
      <c r="K23" s="578" t="s">
        <v>7</v>
      </c>
      <c r="L23" s="579"/>
      <c r="M23" s="580"/>
      <c r="N23" s="581"/>
      <c r="O23" s="581"/>
      <c r="P23" s="581"/>
      <c r="Q23" s="581"/>
      <c r="R23" s="582"/>
      <c r="S23" s="335"/>
      <c r="T23" s="589" t="s">
        <v>4</v>
      </c>
      <c r="U23" s="590"/>
      <c r="V23" s="591"/>
      <c r="W23" s="591"/>
      <c r="X23" s="505"/>
      <c r="Y23" s="505"/>
      <c r="Z23" s="505"/>
      <c r="AA23" s="505"/>
      <c r="AB23" s="505"/>
      <c r="AC23" s="505"/>
      <c r="AD23" s="374"/>
    </row>
    <row r="24" spans="2:42" ht="23.15" customHeight="1">
      <c r="B24" s="576"/>
      <c r="C24" s="676"/>
      <c r="D24" s="652" t="s">
        <v>251</v>
      </c>
      <c r="E24" s="491"/>
      <c r="F24" s="492"/>
      <c r="G24" s="609"/>
      <c r="H24" s="610"/>
      <c r="I24" s="610"/>
      <c r="J24" s="610"/>
      <c r="K24" s="610"/>
      <c r="L24" s="610"/>
      <c r="M24" s="610"/>
      <c r="N24" s="610"/>
      <c r="O24" s="610"/>
      <c r="P24" s="610"/>
      <c r="Q24" s="610"/>
      <c r="R24" s="644"/>
      <c r="S24" s="315"/>
      <c r="T24" s="589" t="s">
        <v>249</v>
      </c>
      <c r="U24" s="590"/>
      <c r="V24" s="591"/>
      <c r="W24" s="591"/>
      <c r="X24" s="622"/>
      <c r="Y24" s="622"/>
      <c r="Z24" s="622"/>
      <c r="AA24" s="622"/>
      <c r="AB24" s="622"/>
      <c r="AC24" s="622"/>
      <c r="AD24" s="375"/>
    </row>
    <row r="25" spans="2:42" ht="31.25" customHeight="1" thickBot="1">
      <c r="B25" s="677"/>
      <c r="C25" s="678"/>
      <c r="D25" s="352" t="s">
        <v>254</v>
      </c>
      <c r="E25" s="353" t="s">
        <v>8</v>
      </c>
      <c r="F25" s="540"/>
      <c r="G25" s="540"/>
      <c r="H25" s="521"/>
      <c r="I25" s="612"/>
      <c r="J25" s="540"/>
      <c r="K25" s="540"/>
      <c r="L25" s="540"/>
      <c r="M25" s="540"/>
      <c r="N25" s="540"/>
      <c r="O25" s="540"/>
      <c r="P25" s="540"/>
      <c r="Q25" s="540"/>
      <c r="R25" s="693"/>
      <c r="S25" s="335"/>
      <c r="T25" s="707" t="s">
        <v>250</v>
      </c>
      <c r="U25" s="708"/>
      <c r="V25" s="709"/>
      <c r="W25" s="709"/>
      <c r="X25" s="622"/>
      <c r="Y25" s="622"/>
      <c r="Z25" s="622"/>
      <c r="AA25" s="622"/>
      <c r="AB25" s="622"/>
      <c r="AC25" s="622"/>
      <c r="AD25" s="375"/>
      <c r="AF25" s="415"/>
      <c r="AG25" s="415"/>
      <c r="AH25" s="415"/>
      <c r="AI25" s="415"/>
      <c r="AJ25" s="415"/>
      <c r="AK25" s="415"/>
      <c r="AL25" s="415"/>
    </row>
    <row r="26" spans="2:42" ht="23" customHeight="1">
      <c r="B26" s="662" t="s">
        <v>253</v>
      </c>
      <c r="C26" s="663"/>
      <c r="D26" s="490" t="s">
        <v>6</v>
      </c>
      <c r="E26" s="491"/>
      <c r="F26" s="492"/>
      <c r="G26" s="684" t="s">
        <v>280</v>
      </c>
      <c r="H26" s="685"/>
      <c r="I26" s="685"/>
      <c r="J26" s="686"/>
      <c r="K26" s="490" t="s">
        <v>7</v>
      </c>
      <c r="L26" s="492"/>
      <c r="M26" s="679" t="s">
        <v>281</v>
      </c>
      <c r="N26" s="680"/>
      <c r="O26" s="680"/>
      <c r="P26" s="680"/>
      <c r="Q26" s="680"/>
      <c r="R26" s="681"/>
      <c r="S26" s="335"/>
      <c r="T26" s="707" t="s">
        <v>49</v>
      </c>
      <c r="U26" s="708"/>
      <c r="V26" s="709"/>
      <c r="W26" s="709"/>
      <c r="X26" s="622"/>
      <c r="Y26" s="622"/>
      <c r="Z26" s="622"/>
      <c r="AA26" s="622"/>
      <c r="AB26" s="622"/>
      <c r="AC26" s="622"/>
      <c r="AD26" s="375"/>
      <c r="AF26" s="623" t="s">
        <v>232</v>
      </c>
      <c r="AG26" s="624"/>
      <c r="AH26" s="624"/>
      <c r="AI26" s="624"/>
      <c r="AJ26" s="624"/>
      <c r="AK26" s="624"/>
      <c r="AL26" s="625"/>
      <c r="AN26" s="698" t="s">
        <v>274</v>
      </c>
      <c r="AO26" s="699"/>
      <c r="AP26" s="700"/>
    </row>
    <row r="27" spans="2:42" ht="31.25" customHeight="1" thickBot="1">
      <c r="B27" s="664"/>
      <c r="C27" s="665"/>
      <c r="D27" s="352" t="s">
        <v>254</v>
      </c>
      <c r="E27" s="353" t="s">
        <v>8</v>
      </c>
      <c r="F27" s="682"/>
      <c r="G27" s="682"/>
      <c r="H27" s="683"/>
      <c r="I27" s="694"/>
      <c r="J27" s="682"/>
      <c r="K27" s="682"/>
      <c r="L27" s="682"/>
      <c r="M27" s="682"/>
      <c r="N27" s="682"/>
      <c r="O27" s="682"/>
      <c r="P27" s="682"/>
      <c r="Q27" s="682"/>
      <c r="R27" s="695"/>
      <c r="S27" s="335"/>
      <c r="T27" s="707" t="s">
        <v>264</v>
      </c>
      <c r="U27" s="708"/>
      <c r="V27" s="709"/>
      <c r="W27" s="709"/>
      <c r="X27" s="622"/>
      <c r="Y27" s="622"/>
      <c r="Z27" s="622"/>
      <c r="AA27" s="622"/>
      <c r="AB27" s="622"/>
      <c r="AC27" s="622"/>
      <c r="AD27" s="375"/>
      <c r="AF27" s="637" t="s">
        <v>241</v>
      </c>
      <c r="AG27" s="638"/>
      <c r="AH27" s="638"/>
      <c r="AI27" s="638"/>
      <c r="AJ27" s="638"/>
      <c r="AK27" s="638"/>
      <c r="AL27" s="639"/>
      <c r="AN27" s="701"/>
      <c r="AO27" s="702"/>
      <c r="AP27" s="703"/>
    </row>
    <row r="28" spans="2:42" ht="31.25" customHeight="1" thickBot="1">
      <c r="R28" s="354"/>
      <c r="S28" s="355"/>
      <c r="T28" s="707" t="s">
        <v>265</v>
      </c>
      <c r="U28" s="590"/>
      <c r="V28" s="591"/>
      <c r="W28" s="590"/>
      <c r="X28" s="622"/>
      <c r="Y28" s="622"/>
      <c r="Z28" s="622"/>
      <c r="AA28" s="622"/>
      <c r="AB28" s="622"/>
      <c r="AC28" s="622"/>
      <c r="AD28" s="375"/>
      <c r="AF28" s="626" t="str">
        <f>IF($X$27="","",$X$27)</f>
        <v/>
      </c>
      <c r="AG28" s="627"/>
      <c r="AH28" s="627"/>
      <c r="AI28" s="640" t="str">
        <f>IF($AA$27="","",$AA$27)</f>
        <v/>
      </c>
      <c r="AJ28" s="641"/>
      <c r="AK28" s="642"/>
      <c r="AL28" s="416" t="str">
        <f>IF($AD$27="","",$AD$27)</f>
        <v/>
      </c>
      <c r="AN28" s="417" t="str">
        <f>IF(X27="","",X27)</f>
        <v/>
      </c>
      <c r="AO28" s="417" t="str">
        <f>IF(AA27="","",AA27)</f>
        <v/>
      </c>
      <c r="AP28" s="417" t="str">
        <f>IF(AD27="","",AD27)</f>
        <v/>
      </c>
    </row>
    <row r="29" spans="2:42" ht="30" customHeight="1" thickBot="1">
      <c r="D29" s="562" t="s">
        <v>6</v>
      </c>
      <c r="E29" s="531"/>
      <c r="F29" s="531"/>
      <c r="G29" s="563" t="s">
        <v>40</v>
      </c>
      <c r="H29" s="563"/>
      <c r="I29" s="563"/>
      <c r="J29" s="563"/>
      <c r="K29" s="563" t="s">
        <v>41</v>
      </c>
      <c r="L29" s="563"/>
      <c r="M29" s="563"/>
      <c r="N29" s="563"/>
      <c r="O29" s="531" t="s">
        <v>7</v>
      </c>
      <c r="P29" s="531"/>
      <c r="Q29" s="531"/>
      <c r="R29" s="550" t="s">
        <v>234</v>
      </c>
      <c r="S29" s="551"/>
      <c r="T29" s="552"/>
      <c r="U29" s="553"/>
      <c r="V29" s="592" t="s">
        <v>272</v>
      </c>
      <c r="W29" s="553"/>
      <c r="X29" s="401" t="s">
        <v>149</v>
      </c>
      <c r="Y29" s="411" t="s">
        <v>76</v>
      </c>
      <c r="Z29" s="402" t="str">
        <f>IF($C$18="","",$C$18)</f>
        <v/>
      </c>
      <c r="AA29" s="401" t="s">
        <v>149</v>
      </c>
      <c r="AB29" s="411" t="s">
        <v>76</v>
      </c>
      <c r="AC29" s="402" t="str">
        <f>IF($C$18="","",$C$18)</f>
        <v/>
      </c>
      <c r="AD29" s="412" t="str">
        <f>IF($C$18="","",$C$18)</f>
        <v/>
      </c>
      <c r="AF29" s="418" t="s">
        <v>149</v>
      </c>
      <c r="AG29" s="419" t="s">
        <v>76</v>
      </c>
      <c r="AH29" s="419" t="str">
        <f>IF($C$18="","",$C$18)</f>
        <v/>
      </c>
      <c r="AI29" s="418" t="s">
        <v>149</v>
      </c>
      <c r="AJ29" s="419" t="s">
        <v>76</v>
      </c>
      <c r="AK29" s="419" t="str">
        <f t="shared" ref="AK29:AL29" si="0">IF($C$18="","",$C$18)</f>
        <v/>
      </c>
      <c r="AL29" s="420" t="str">
        <f t="shared" si="0"/>
        <v/>
      </c>
      <c r="AN29" s="421"/>
      <c r="AO29" s="422"/>
      <c r="AP29" s="423"/>
    </row>
    <row r="30" spans="2:42" ht="23.15" customHeight="1">
      <c r="B30" s="713" t="s">
        <v>10</v>
      </c>
      <c r="C30" s="714"/>
      <c r="D30" s="609"/>
      <c r="E30" s="610"/>
      <c r="F30" s="541"/>
      <c r="G30" s="570"/>
      <c r="H30" s="571"/>
      <c r="I30" s="597"/>
      <c r="J30" s="598"/>
      <c r="K30" s="570"/>
      <c r="L30" s="571"/>
      <c r="M30" s="597"/>
      <c r="N30" s="598"/>
      <c r="O30" s="609"/>
      <c r="P30" s="610"/>
      <c r="Q30" s="541"/>
      <c r="R30" s="554"/>
      <c r="S30" s="555"/>
      <c r="T30" s="556"/>
      <c r="U30" s="548"/>
      <c r="V30" s="593"/>
      <c r="W30" s="594"/>
      <c r="X30" s="280"/>
      <c r="Y30" s="298"/>
      <c r="Z30" s="300"/>
      <c r="AA30" s="280"/>
      <c r="AB30" s="298"/>
      <c r="AC30" s="300"/>
      <c r="AD30" s="294"/>
      <c r="AF30" s="418" t="str">
        <f>IF(X30&lt;&gt;"コーチ","",COUNTIF(X30,"コーチ"))</f>
        <v/>
      </c>
      <c r="AG30" s="419" t="str">
        <f>IF(Y30&lt;&gt;"コーチ","",COUNTIF(Y30,"コーチ"))</f>
        <v/>
      </c>
      <c r="AH30" s="419" t="str">
        <f>IF(Z30&lt;&gt;"コーチ","",COUNTIF(Z30,"コーチ"))</f>
        <v/>
      </c>
      <c r="AI30" s="419" t="str">
        <f>IF(AA30&lt;&gt;"コーチ","",COUNTIF(AC30,"コーチ"))</f>
        <v/>
      </c>
      <c r="AJ30" s="419" t="str">
        <f t="shared" ref="AJ30:AL30" si="1">IF(AB30&lt;&gt;"コーチ","",COUNTIF(AD30,"コーチ"))</f>
        <v/>
      </c>
      <c r="AK30" s="419" t="str">
        <f t="shared" si="1"/>
        <v/>
      </c>
      <c r="AL30" s="420" t="str">
        <f t="shared" si="1"/>
        <v/>
      </c>
      <c r="AN30" s="421">
        <f>IF($V30&lt;&gt;$AN$28,"",COUNTIF($V30,$AN$28))</f>
        <v>1</v>
      </c>
      <c r="AO30" s="422">
        <f>IF($V30&lt;&gt;$AO$28,"",COUNTIF($V30,$AO$28))</f>
        <v>1</v>
      </c>
      <c r="AP30" s="423">
        <f>IF($V30&lt;&gt;$AP$28,"",COUNTIF($V30,$AP$28))</f>
        <v>1</v>
      </c>
    </row>
    <row r="31" spans="2:42" ht="23.15" customHeight="1">
      <c r="B31" s="715"/>
      <c r="C31" s="716"/>
      <c r="D31" s="611"/>
      <c r="E31" s="480"/>
      <c r="F31" s="481"/>
      <c r="G31" s="572"/>
      <c r="H31" s="573"/>
      <c r="I31" s="587"/>
      <c r="J31" s="588"/>
      <c r="K31" s="572"/>
      <c r="L31" s="573"/>
      <c r="M31" s="587"/>
      <c r="N31" s="588"/>
      <c r="O31" s="611"/>
      <c r="P31" s="480"/>
      <c r="Q31" s="481"/>
      <c r="R31" s="557"/>
      <c r="S31" s="558"/>
      <c r="T31" s="559"/>
      <c r="U31" s="548"/>
      <c r="V31" s="583"/>
      <c r="W31" s="584"/>
      <c r="X31" s="282"/>
      <c r="Y31" s="299"/>
      <c r="Z31" s="301"/>
      <c r="AA31" s="282"/>
      <c r="AB31" s="299"/>
      <c r="AC31" s="301"/>
      <c r="AD31" s="293"/>
      <c r="AF31" s="418" t="str">
        <f>IF(X31&lt;&gt;"コーチ","",COUNTIF(X30:X31,"コーチ"))</f>
        <v/>
      </c>
      <c r="AG31" s="419" t="str">
        <f>IF(Y31&lt;&gt;"コーチ","",COUNTIF(Y30:Y31,"コーチ"))</f>
        <v/>
      </c>
      <c r="AH31" s="419" t="str">
        <f>IF(Z31&lt;&gt;"コーチ","",COUNTIF(Z30:Z31,"コーチ"))</f>
        <v/>
      </c>
      <c r="AI31" s="419" t="str">
        <f>IF(AA31&lt;&gt;"コーチ","",COUNTIF(AA30:AA31,"コーチ"))</f>
        <v/>
      </c>
      <c r="AJ31" s="419" t="str">
        <f t="shared" ref="AJ31:AL31" si="2">IF(AB31&lt;&gt;"コーチ","",COUNTIF(AB30:AB31,"コーチ"))</f>
        <v/>
      </c>
      <c r="AK31" s="419" t="str">
        <f t="shared" si="2"/>
        <v/>
      </c>
      <c r="AL31" s="420" t="str">
        <f t="shared" si="2"/>
        <v/>
      </c>
      <c r="AN31" s="421">
        <f>IF($V31&lt;&gt;$AN$28,"",COUNTIF(V30:W31,$AN$28))</f>
        <v>4</v>
      </c>
      <c r="AO31" s="422">
        <f>IF($V31&lt;&gt;$AO$28,"",COUNTIF(V30:W31,$AO$28))</f>
        <v>4</v>
      </c>
      <c r="AP31" s="423">
        <f>IF($V31&lt;&gt;$AP$28,"",COUNTIF(V30:W31,$AP$28))</f>
        <v>4</v>
      </c>
    </row>
    <row r="32" spans="2:42" ht="23.15" customHeight="1">
      <c r="B32" s="715"/>
      <c r="C32" s="716"/>
      <c r="D32" s="611"/>
      <c r="E32" s="480"/>
      <c r="F32" s="481"/>
      <c r="G32" s="572"/>
      <c r="H32" s="573"/>
      <c r="I32" s="587"/>
      <c r="J32" s="588"/>
      <c r="K32" s="572"/>
      <c r="L32" s="573"/>
      <c r="M32" s="587"/>
      <c r="N32" s="588"/>
      <c r="O32" s="611"/>
      <c r="P32" s="480"/>
      <c r="Q32" s="481"/>
      <c r="R32" s="557"/>
      <c r="S32" s="558"/>
      <c r="T32" s="559"/>
      <c r="U32" s="548"/>
      <c r="V32" s="583"/>
      <c r="W32" s="584"/>
      <c r="X32" s="282"/>
      <c r="Y32" s="299"/>
      <c r="Z32" s="301"/>
      <c r="AA32" s="282"/>
      <c r="AB32" s="299"/>
      <c r="AC32" s="301"/>
      <c r="AD32" s="293"/>
      <c r="AF32" s="418" t="str">
        <f>IF(X32&lt;&gt;"コーチ","",COUNTIF(X30:X32,"コーチ"))</f>
        <v/>
      </c>
      <c r="AG32" s="419" t="str">
        <f>IF(Y32&lt;&gt;"コーチ","",COUNTIF(Y30:Y32,"コーチ"))</f>
        <v/>
      </c>
      <c r="AH32" s="419" t="str">
        <f>IF(Z32&lt;&gt;"コーチ","",COUNTIF(Z30:Z32,"コーチ"))</f>
        <v/>
      </c>
      <c r="AI32" s="419" t="str">
        <f>IF(AA32&lt;&gt;"コーチ","",COUNTIF(AA30:AA32,"コーチ"))</f>
        <v/>
      </c>
      <c r="AJ32" s="419" t="str">
        <f t="shared" ref="AJ32:AL32" si="3">IF(AB32&lt;&gt;"コーチ","",COUNTIF(AB30:AB32,"コーチ"))</f>
        <v/>
      </c>
      <c r="AK32" s="419" t="str">
        <f t="shared" si="3"/>
        <v/>
      </c>
      <c r="AL32" s="420" t="str">
        <f t="shared" si="3"/>
        <v/>
      </c>
      <c r="AN32" s="421">
        <f>IF($V32&lt;&gt;$AN$28,"",COUNTIF(V30:W32,$AN$28))</f>
        <v>6</v>
      </c>
      <c r="AO32" s="422">
        <f>IF($V32&lt;&gt;$AO$28,"",COUNTIF(V30:W32,$AO$28))</f>
        <v>6</v>
      </c>
      <c r="AP32" s="423">
        <f>IF($V32&lt;&gt;$AP$28,"",COUNTIF(V30:W32,$AP$28))</f>
        <v>6</v>
      </c>
    </row>
    <row r="33" spans="2:49" ht="23.15" customHeight="1">
      <c r="B33" s="715"/>
      <c r="C33" s="716"/>
      <c r="D33" s="611"/>
      <c r="E33" s="480"/>
      <c r="F33" s="481"/>
      <c r="G33" s="572"/>
      <c r="H33" s="573"/>
      <c r="I33" s="587"/>
      <c r="J33" s="588"/>
      <c r="K33" s="572"/>
      <c r="L33" s="573"/>
      <c r="M33" s="587"/>
      <c r="N33" s="588"/>
      <c r="O33" s="611"/>
      <c r="P33" s="480"/>
      <c r="Q33" s="481"/>
      <c r="R33" s="557"/>
      <c r="S33" s="558"/>
      <c r="T33" s="559"/>
      <c r="U33" s="548"/>
      <c r="V33" s="583"/>
      <c r="W33" s="584"/>
      <c r="X33" s="282"/>
      <c r="Y33" s="299"/>
      <c r="Z33" s="301"/>
      <c r="AA33" s="282"/>
      <c r="AB33" s="299"/>
      <c r="AC33" s="301"/>
      <c r="AD33" s="293"/>
      <c r="AF33" s="418" t="str">
        <f>IF(X33&lt;&gt;"コーチ","",COUNTIF(X30:X33,"コーチ"))</f>
        <v/>
      </c>
      <c r="AG33" s="419" t="str">
        <f>IF(Y33&lt;&gt;"コーチ","",COUNTIF(Y30:Y33,"コーチ"))</f>
        <v/>
      </c>
      <c r="AH33" s="419" t="str">
        <f>IF(Z33&lt;&gt;"コーチ","",COUNTIF(Z30:Z33,"コーチ"))</f>
        <v/>
      </c>
      <c r="AI33" s="419" t="str">
        <f>IF(AA33&lt;&gt;"コーチ","",COUNTIF(AA30:AA33,"コーチ"))</f>
        <v/>
      </c>
      <c r="AJ33" s="419" t="str">
        <f t="shared" ref="AJ33:AL33" si="4">IF(AB33&lt;&gt;"コーチ","",COUNTIF(AB30:AB33,"コーチ"))</f>
        <v/>
      </c>
      <c r="AK33" s="419" t="str">
        <f t="shared" si="4"/>
        <v/>
      </c>
      <c r="AL33" s="420" t="str">
        <f t="shared" si="4"/>
        <v/>
      </c>
      <c r="AN33" s="421">
        <f>IF($V33&lt;&gt;$AN$28,"",COUNTIF(V30:W33,$AN$28))</f>
        <v>8</v>
      </c>
      <c r="AO33" s="422">
        <f t="shared" ref="AO33" si="5">IF($V33&lt;&gt;$AO$28,"",COUNTIF($V33,$AO$28))</f>
        <v>1</v>
      </c>
      <c r="AP33" s="423">
        <f>IF($V33&lt;&gt;$AP$28,"",COUNTIF(V30:W33,$AP$28))</f>
        <v>8</v>
      </c>
    </row>
    <row r="34" spans="2:49" ht="23.15" customHeight="1">
      <c r="B34" s="715"/>
      <c r="C34" s="716"/>
      <c r="D34" s="611"/>
      <c r="E34" s="480"/>
      <c r="F34" s="481"/>
      <c r="G34" s="572"/>
      <c r="H34" s="573"/>
      <c r="I34" s="587"/>
      <c r="J34" s="588"/>
      <c r="K34" s="572"/>
      <c r="L34" s="573"/>
      <c r="M34" s="587"/>
      <c r="N34" s="588"/>
      <c r="O34" s="611"/>
      <c r="P34" s="480"/>
      <c r="Q34" s="481"/>
      <c r="R34" s="557"/>
      <c r="S34" s="558"/>
      <c r="T34" s="559"/>
      <c r="U34" s="548"/>
      <c r="V34" s="583"/>
      <c r="W34" s="584"/>
      <c r="X34" s="282"/>
      <c r="Y34" s="299"/>
      <c r="Z34" s="301"/>
      <c r="AA34" s="282"/>
      <c r="AB34" s="299"/>
      <c r="AC34" s="301"/>
      <c r="AD34" s="293"/>
      <c r="AF34" s="418" t="str">
        <f>IF(X34&lt;&gt;"コーチ","",COUNTIF(X30:X34,"コーチ"))</f>
        <v/>
      </c>
      <c r="AG34" s="419" t="str">
        <f>IF(Y34&lt;&gt;"コーチ","",COUNTIF(Y30:Y34,"コーチ"))</f>
        <v/>
      </c>
      <c r="AH34" s="419" t="str">
        <f>IF(Z34&lt;&gt;"コーチ","",COUNTIF(Z30:Z34,"コーチ"))</f>
        <v/>
      </c>
      <c r="AI34" s="419" t="str">
        <f>IF(AA34&lt;&gt;"コーチ","",COUNTIF(AA30:AA34,"コーチ"))</f>
        <v/>
      </c>
      <c r="AJ34" s="419" t="str">
        <f t="shared" ref="AJ34:AL34" si="6">IF(AB34&lt;&gt;"コーチ","",COUNTIF(AB30:AB34,"コーチ"))</f>
        <v/>
      </c>
      <c r="AK34" s="419" t="str">
        <f t="shared" si="6"/>
        <v/>
      </c>
      <c r="AL34" s="420" t="str">
        <f t="shared" si="6"/>
        <v/>
      </c>
      <c r="AN34" s="421">
        <f>IF($V34&lt;&gt;$AN$28,"",COUNTIF(V30:W34,$AN$28))</f>
        <v>10</v>
      </c>
      <c r="AO34" s="422">
        <f>IF($V34&lt;&gt;$AO$28,"",COUNTIF(V30:W34,$AO$28))</f>
        <v>10</v>
      </c>
      <c r="AP34" s="423">
        <f>IF($V34&lt;&gt;$AP$28,"",COUNTIF(V30:W34,$AP$28))</f>
        <v>10</v>
      </c>
    </row>
    <row r="35" spans="2:49" ht="23.15" customHeight="1">
      <c r="B35" s="715"/>
      <c r="C35" s="716"/>
      <c r="D35" s="611"/>
      <c r="E35" s="480"/>
      <c r="F35" s="481"/>
      <c r="G35" s="572"/>
      <c r="H35" s="573"/>
      <c r="I35" s="587"/>
      <c r="J35" s="588"/>
      <c r="K35" s="572"/>
      <c r="L35" s="573"/>
      <c r="M35" s="587"/>
      <c r="N35" s="588"/>
      <c r="O35" s="611"/>
      <c r="P35" s="480"/>
      <c r="Q35" s="481"/>
      <c r="R35" s="557"/>
      <c r="S35" s="558"/>
      <c r="T35" s="559"/>
      <c r="U35" s="548"/>
      <c r="V35" s="583"/>
      <c r="W35" s="584"/>
      <c r="X35" s="282"/>
      <c r="Y35" s="299"/>
      <c r="Z35" s="301"/>
      <c r="AA35" s="282"/>
      <c r="AB35" s="299"/>
      <c r="AC35" s="301"/>
      <c r="AD35" s="293"/>
      <c r="AF35" s="418" t="str">
        <f>IF(X35&lt;&gt;"コーチ","",COUNTIF(X30:X35,"コーチ"))</f>
        <v/>
      </c>
      <c r="AG35" s="419" t="str">
        <f>IF(Y35&lt;&gt;"コーチ","",COUNTIF(Y30:Y35,"コーチ"))</f>
        <v/>
      </c>
      <c r="AH35" s="419" t="str">
        <f>IF(Z35&lt;&gt;"コーチ","",COUNTIF(Z30:Z35,"コーチ"))</f>
        <v/>
      </c>
      <c r="AI35" s="419" t="str">
        <f>IF(AA35&lt;&gt;"コーチ","",COUNTIF(AA30:AA35,"コーチ"))</f>
        <v/>
      </c>
      <c r="AJ35" s="419" t="str">
        <f t="shared" ref="AJ35:AL35" si="7">IF(AB35&lt;&gt;"コーチ","",COUNTIF(AB30:AB35,"コーチ"))</f>
        <v/>
      </c>
      <c r="AK35" s="419" t="str">
        <f t="shared" si="7"/>
        <v/>
      </c>
      <c r="AL35" s="420" t="str">
        <f t="shared" si="7"/>
        <v/>
      </c>
      <c r="AN35" s="421">
        <f>IF($V35&lt;&gt;$AN$28,"",COUNTIF(V30:W35,$AN$28))</f>
        <v>12</v>
      </c>
      <c r="AO35" s="422">
        <f>IF($V35&lt;&gt;$AO$28,"",COUNTIF(V30:W35,$AO$28))</f>
        <v>12</v>
      </c>
      <c r="AP35" s="423">
        <f>IF($V35&lt;&gt;$AP$28,"",COUNTIF(V30:W35,$AP$28))</f>
        <v>12</v>
      </c>
    </row>
    <row r="36" spans="2:49" ht="23.15" customHeight="1">
      <c r="B36" s="715"/>
      <c r="C36" s="716"/>
      <c r="D36" s="611"/>
      <c r="E36" s="480"/>
      <c r="F36" s="481"/>
      <c r="G36" s="572"/>
      <c r="H36" s="573"/>
      <c r="I36" s="587"/>
      <c r="J36" s="588"/>
      <c r="K36" s="572"/>
      <c r="L36" s="573"/>
      <c r="M36" s="587"/>
      <c r="N36" s="588"/>
      <c r="O36" s="611"/>
      <c r="P36" s="480"/>
      <c r="Q36" s="481"/>
      <c r="R36" s="557"/>
      <c r="S36" s="558"/>
      <c r="T36" s="559"/>
      <c r="U36" s="548"/>
      <c r="V36" s="583"/>
      <c r="W36" s="584"/>
      <c r="X36" s="282"/>
      <c r="Y36" s="299"/>
      <c r="Z36" s="301"/>
      <c r="AA36" s="282"/>
      <c r="AB36" s="299"/>
      <c r="AC36" s="301"/>
      <c r="AD36" s="293"/>
      <c r="AF36" s="418" t="str">
        <f>IF(X36&lt;&gt;"コーチ","",COUNTIF(X30:X36,"コーチ"))</f>
        <v/>
      </c>
      <c r="AG36" s="419" t="str">
        <f>IF(Y36&lt;&gt;"コーチ","",COUNTIF(Y30:Y36,"コーチ"))</f>
        <v/>
      </c>
      <c r="AH36" s="419" t="str">
        <f>IF(Z36&lt;&gt;"コーチ","",COUNTIF(Z30:Z36,"コーチ"))</f>
        <v/>
      </c>
      <c r="AI36" s="419" t="str">
        <f>IF(AA36&lt;&gt;"コーチ","",COUNTIF(AA30:AA36,"コーチ"))</f>
        <v/>
      </c>
      <c r="AJ36" s="419" t="str">
        <f t="shared" ref="AJ36:AL36" si="8">IF(AB36&lt;&gt;"コーチ","",COUNTIF(AB30:AB36,"コーチ"))</f>
        <v/>
      </c>
      <c r="AK36" s="419" t="str">
        <f t="shared" si="8"/>
        <v/>
      </c>
      <c r="AL36" s="420" t="str">
        <f t="shared" si="8"/>
        <v/>
      </c>
      <c r="AN36" s="421">
        <f>IF($V36&lt;&gt;$AN$28,"",COUNTIF(V30:W36,$AN$28))</f>
        <v>14</v>
      </c>
      <c r="AO36" s="422">
        <f>IF($V36&lt;&gt;$AO$28,"",COUNTIF(V30:W36,$AO$28))</f>
        <v>14</v>
      </c>
      <c r="AP36" s="423">
        <f>IF($V36&lt;&gt;$AP$28,"",COUNTIF(V30:W36,$AP$28))</f>
        <v>14</v>
      </c>
    </row>
    <row r="37" spans="2:49" ht="23.15" customHeight="1">
      <c r="B37" s="715"/>
      <c r="C37" s="716"/>
      <c r="D37" s="611"/>
      <c r="E37" s="480"/>
      <c r="F37" s="481"/>
      <c r="G37" s="572"/>
      <c r="H37" s="573"/>
      <c r="I37" s="587"/>
      <c r="J37" s="588"/>
      <c r="K37" s="572"/>
      <c r="L37" s="573"/>
      <c r="M37" s="587"/>
      <c r="N37" s="588"/>
      <c r="O37" s="611"/>
      <c r="P37" s="480"/>
      <c r="Q37" s="481"/>
      <c r="R37" s="557"/>
      <c r="S37" s="558"/>
      <c r="T37" s="559"/>
      <c r="U37" s="548"/>
      <c r="V37" s="583"/>
      <c r="W37" s="584"/>
      <c r="X37" s="282"/>
      <c r="Y37" s="299"/>
      <c r="Z37" s="301"/>
      <c r="AA37" s="282"/>
      <c r="AB37" s="299"/>
      <c r="AC37" s="301"/>
      <c r="AD37" s="293"/>
      <c r="AF37" s="418" t="str">
        <f>IF(X37&lt;&gt;"コーチ","",COUNTIF(X30:X37,"コーチ"))</f>
        <v/>
      </c>
      <c r="AG37" s="419" t="str">
        <f>IF(Y37&lt;&gt;"コーチ","",COUNTIF(Y30:Y37,"コーチ"))</f>
        <v/>
      </c>
      <c r="AH37" s="419" t="str">
        <f>IF(Z37&lt;&gt;"コーチ","",COUNTIF(Z30:Z37,"コーチ"))</f>
        <v/>
      </c>
      <c r="AI37" s="419" t="str">
        <f>IF(AA37&lt;&gt;"コーチ","",COUNTIF(AA30:AA37,"コーチ"))</f>
        <v/>
      </c>
      <c r="AJ37" s="419" t="str">
        <f t="shared" ref="AJ37:AL37" si="9">IF(AB37&lt;&gt;"コーチ","",COUNTIF(AB30:AB37,"コーチ"))</f>
        <v/>
      </c>
      <c r="AK37" s="419" t="str">
        <f t="shared" si="9"/>
        <v/>
      </c>
      <c r="AL37" s="420" t="str">
        <f t="shared" si="9"/>
        <v/>
      </c>
      <c r="AN37" s="421">
        <f>IF($V37&lt;&gt;$AN$28,"",COUNTIF(V30:W37,$AN$28))</f>
        <v>16</v>
      </c>
      <c r="AO37" s="422">
        <f>IF($V37&lt;&gt;$AO$28,"",COUNTIF(V30:W37,$AO$28))</f>
        <v>16</v>
      </c>
      <c r="AP37" s="423">
        <f>IF($V37&lt;&gt;$AP$28,"",COUNTIF(V30:W37,$AP$28))</f>
        <v>16</v>
      </c>
    </row>
    <row r="38" spans="2:49" ht="23.15" customHeight="1" thickBot="1">
      <c r="B38" s="717"/>
      <c r="C38" s="718"/>
      <c r="D38" s="612"/>
      <c r="E38" s="540"/>
      <c r="F38" s="521"/>
      <c r="G38" s="607"/>
      <c r="H38" s="608"/>
      <c r="I38" s="595"/>
      <c r="J38" s="596"/>
      <c r="K38" s="607"/>
      <c r="L38" s="608"/>
      <c r="M38" s="595"/>
      <c r="N38" s="596"/>
      <c r="O38" s="612"/>
      <c r="P38" s="540"/>
      <c r="Q38" s="521"/>
      <c r="R38" s="645"/>
      <c r="S38" s="646"/>
      <c r="T38" s="647"/>
      <c r="U38" s="549"/>
      <c r="V38" s="585"/>
      <c r="W38" s="586"/>
      <c r="X38" s="399"/>
      <c r="Y38" s="405"/>
      <c r="Z38" s="400"/>
      <c r="AA38" s="399"/>
      <c r="AB38" s="405"/>
      <c r="AC38" s="400"/>
      <c r="AD38" s="406"/>
      <c r="AF38" s="424" t="str">
        <f>IF(X38&lt;&gt;"コーチ","",COUNTIF(X30:X38,"コーチ"))</f>
        <v/>
      </c>
      <c r="AG38" s="425" t="str">
        <f>IF(Y38&lt;&gt;"コーチ","",COUNTIF(Y30:Y38,"コーチ"))</f>
        <v/>
      </c>
      <c r="AH38" s="425" t="str">
        <f>IF(Z38&lt;&gt;"コーチ","",COUNTIF(Z30:Z38,"コーチ"))</f>
        <v/>
      </c>
      <c r="AI38" s="425" t="str">
        <f>IF(AA38&lt;&gt;"コーチ","",COUNTIF(AA30:AA38,"コーチ"))</f>
        <v/>
      </c>
      <c r="AJ38" s="425" t="str">
        <f t="shared" ref="AJ38:AL38" si="10">IF(AB38&lt;&gt;"コーチ","",COUNTIF(AB30:AB38,"コーチ"))</f>
        <v/>
      </c>
      <c r="AK38" s="425" t="str">
        <f t="shared" si="10"/>
        <v/>
      </c>
      <c r="AL38" s="426" t="str">
        <f t="shared" si="10"/>
        <v/>
      </c>
      <c r="AN38" s="427">
        <f>IF($V38&lt;&gt;$AN$28,"",COUNTIF(V30:W38,$AN$28))</f>
        <v>18</v>
      </c>
      <c r="AO38" s="428">
        <f>IF($V38&lt;&gt;$AO$28,"",COUNTIF(V30:W38,$AO$28))</f>
        <v>18</v>
      </c>
      <c r="AP38" s="429">
        <f>IF($V38&lt;&gt;$AP$28,"",COUNTIF(V30:W38,$AP$28))</f>
        <v>18</v>
      </c>
    </row>
    <row r="39" spans="2:49" ht="23.15" customHeight="1" thickBot="1">
      <c r="I39" s="354"/>
      <c r="J39" s="354"/>
      <c r="K39" s="358"/>
      <c r="L39" s="358"/>
      <c r="M39" s="358"/>
      <c r="N39" s="358"/>
      <c r="O39" s="354"/>
      <c r="P39" s="358"/>
      <c r="Q39" s="358"/>
      <c r="R39" s="358"/>
      <c r="S39" s="354"/>
      <c r="T39" s="354"/>
      <c r="U39" s="354"/>
      <c r="V39" s="354"/>
      <c r="W39" s="354"/>
      <c r="X39" s="354"/>
      <c r="Y39" s="354"/>
      <c r="Z39" s="354"/>
      <c r="AA39" s="354"/>
      <c r="AB39" s="354"/>
      <c r="AC39" s="354"/>
      <c r="AD39" s="354"/>
      <c r="AF39" s="430" t="s">
        <v>268</v>
      </c>
      <c r="AG39" s="431"/>
      <c r="AH39" s="431"/>
      <c r="AI39" s="431"/>
      <c r="AJ39" s="431"/>
      <c r="AK39" s="431"/>
      <c r="AM39" s="431"/>
      <c r="AN39" s="431"/>
    </row>
    <row r="40" spans="2:49" ht="23" customHeight="1">
      <c r="D40" s="542" t="s">
        <v>6</v>
      </c>
      <c r="E40" s="543"/>
      <c r="F40" s="543"/>
      <c r="G40" s="531" t="s">
        <v>14</v>
      </c>
      <c r="H40" s="531" t="s">
        <v>15</v>
      </c>
      <c r="I40" s="601" t="s">
        <v>147</v>
      </c>
      <c r="J40" s="602"/>
      <c r="K40" s="602"/>
      <c r="L40" s="602"/>
      <c r="M40" s="602"/>
      <c r="N40" s="603"/>
      <c r="O40" s="568" t="s">
        <v>0</v>
      </c>
      <c r="P40" s="564" t="s">
        <v>130</v>
      </c>
      <c r="Q40" s="565"/>
      <c r="R40" s="613" t="s">
        <v>244</v>
      </c>
      <c r="S40" s="614"/>
      <c r="T40" s="614"/>
      <c r="U40" s="615"/>
      <c r="V40" s="616" t="s">
        <v>272</v>
      </c>
      <c r="W40" s="617"/>
      <c r="X40" s="635" t="s">
        <v>255</v>
      </c>
      <c r="Y40" s="635"/>
      <c r="Z40" s="635"/>
      <c r="AA40" s="602"/>
      <c r="AB40" s="602"/>
      <c r="AC40" s="602"/>
      <c r="AD40" s="636"/>
      <c r="AF40" s="628" t="s">
        <v>243</v>
      </c>
      <c r="AG40" s="629"/>
      <c r="AH40" s="631"/>
      <c r="AI40" s="628" t="s">
        <v>211</v>
      </c>
      <c r="AJ40" s="629"/>
      <c r="AK40" s="630"/>
      <c r="AL40" s="692" t="s">
        <v>243</v>
      </c>
      <c r="AM40" s="629"/>
      <c r="AN40" s="631"/>
      <c r="AO40" s="628" t="s">
        <v>211</v>
      </c>
      <c r="AP40" s="629"/>
      <c r="AQ40" s="630"/>
      <c r="AR40" s="432" t="s">
        <v>204</v>
      </c>
      <c r="AS40" s="433" t="s">
        <v>211</v>
      </c>
      <c r="AU40" s="710" t="s">
        <v>275</v>
      </c>
      <c r="AV40" s="711"/>
      <c r="AW40" s="712"/>
    </row>
    <row r="41" spans="2:49" ht="23" customHeight="1">
      <c r="D41" s="544"/>
      <c r="E41" s="545"/>
      <c r="F41" s="545"/>
      <c r="G41" s="532"/>
      <c r="H41" s="532"/>
      <c r="I41" s="604"/>
      <c r="J41" s="605"/>
      <c r="K41" s="605"/>
      <c r="L41" s="605"/>
      <c r="M41" s="605"/>
      <c r="N41" s="606"/>
      <c r="O41" s="569"/>
      <c r="P41" s="566"/>
      <c r="Q41" s="567"/>
      <c r="R41" s="507" t="s">
        <v>234</v>
      </c>
      <c r="S41" s="508"/>
      <c r="T41" s="509"/>
      <c r="U41" s="528" t="s">
        <v>235</v>
      </c>
      <c r="V41" s="618"/>
      <c r="W41" s="619"/>
      <c r="X41" s="643" t="str">
        <f>IF($X$25="","",$X$25)</f>
        <v/>
      </c>
      <c r="Y41" s="643"/>
      <c r="Z41" s="643"/>
      <c r="AA41" s="696" t="str">
        <f>IF($AA$25="","",$AA$25)</f>
        <v/>
      </c>
      <c r="AB41" s="643"/>
      <c r="AC41" s="697"/>
      <c r="AD41" s="359" t="str">
        <f>IF($AD$25="","",$AD$25)</f>
        <v/>
      </c>
      <c r="AE41" s="360"/>
      <c r="AF41" s="632" t="str">
        <f>IF($X$27="","",$X$27)</f>
        <v/>
      </c>
      <c r="AG41" s="633"/>
      <c r="AH41" s="634"/>
      <c r="AI41" s="632" t="str">
        <f>IF($X$27="","",$X$27)</f>
        <v/>
      </c>
      <c r="AJ41" s="633"/>
      <c r="AK41" s="600"/>
      <c r="AL41" s="599" t="str">
        <f>IF($AA$27="","",$AA$27)</f>
        <v/>
      </c>
      <c r="AM41" s="633"/>
      <c r="AN41" s="634"/>
      <c r="AO41" s="632" t="str">
        <f>IF($AA$27="","",$AA$27)</f>
        <v/>
      </c>
      <c r="AP41" s="633"/>
      <c r="AQ41" s="600"/>
      <c r="AR41" s="599" t="str">
        <f>IF($AD$27="","",$AD$27)</f>
        <v/>
      </c>
      <c r="AS41" s="600"/>
      <c r="AU41" s="418" t="str">
        <f>IF(X27="","",X27)</f>
        <v/>
      </c>
      <c r="AV41" s="419" t="str">
        <f>IF(AA27="","",AA27)</f>
        <v/>
      </c>
      <c r="AW41" s="435" t="str">
        <f>IF(AD27="","",AD27)</f>
        <v/>
      </c>
    </row>
    <row r="42" spans="2:49" ht="23.15" customHeight="1" thickBot="1">
      <c r="D42" s="546"/>
      <c r="E42" s="547"/>
      <c r="F42" s="547"/>
      <c r="G42" s="533"/>
      <c r="H42" s="533"/>
      <c r="I42" s="490" t="s">
        <v>148</v>
      </c>
      <c r="J42" s="491"/>
      <c r="K42" s="491"/>
      <c r="L42" s="491"/>
      <c r="M42" s="491"/>
      <c r="N42" s="492"/>
      <c r="O42" s="532"/>
      <c r="P42" s="490"/>
      <c r="Q42" s="492"/>
      <c r="R42" s="490"/>
      <c r="S42" s="491"/>
      <c r="T42" s="492"/>
      <c r="U42" s="529"/>
      <c r="V42" s="620"/>
      <c r="W42" s="621"/>
      <c r="X42" s="403" t="s">
        <v>149</v>
      </c>
      <c r="Y42" s="356" t="s">
        <v>76</v>
      </c>
      <c r="Z42" s="403" t="str">
        <f>IF($C$18="","",$C$18)</f>
        <v/>
      </c>
      <c r="AA42" s="347" t="s">
        <v>149</v>
      </c>
      <c r="AB42" s="356" t="s">
        <v>76</v>
      </c>
      <c r="AC42" s="348" t="str">
        <f>IF($C$18="","",$C$18)</f>
        <v/>
      </c>
      <c r="AD42" s="357" t="str">
        <f>IF($C$18="","",$C$18)</f>
        <v/>
      </c>
      <c r="AE42" s="360"/>
      <c r="AF42" s="418" t="s">
        <v>149</v>
      </c>
      <c r="AG42" s="419" t="s">
        <v>76</v>
      </c>
      <c r="AH42" s="434" t="str">
        <f>IF($C$18="","",$C$18)</f>
        <v/>
      </c>
      <c r="AI42" s="418" t="s">
        <v>149</v>
      </c>
      <c r="AJ42" s="419" t="s">
        <v>76</v>
      </c>
      <c r="AK42" s="435" t="str">
        <f>IF($C$18="","",$C$18)</f>
        <v/>
      </c>
      <c r="AL42" s="436" t="s">
        <v>149</v>
      </c>
      <c r="AM42" s="419" t="s">
        <v>76</v>
      </c>
      <c r="AN42" s="434" t="str">
        <f>IF($C$18="","",$C$18)</f>
        <v/>
      </c>
      <c r="AO42" s="418" t="s">
        <v>149</v>
      </c>
      <c r="AP42" s="419" t="s">
        <v>76</v>
      </c>
      <c r="AQ42" s="435" t="str">
        <f>IF($C$18="","",$C$18)</f>
        <v/>
      </c>
      <c r="AR42" s="599" t="str">
        <f t="shared" ref="AR42:AS42" si="11">IF($C$18="","",$C$18)</f>
        <v/>
      </c>
      <c r="AS42" s="600" t="str">
        <f t="shared" si="11"/>
        <v/>
      </c>
      <c r="AU42" s="421"/>
      <c r="AV42" s="422"/>
      <c r="AW42" s="423"/>
    </row>
    <row r="43" spans="2:49" ht="23.15" customHeight="1">
      <c r="B43" s="574" t="s">
        <v>17</v>
      </c>
      <c r="C43" s="575"/>
      <c r="D43" s="541"/>
      <c r="E43" s="530"/>
      <c r="F43" s="530"/>
      <c r="G43" s="283"/>
      <c r="H43" s="284"/>
      <c r="I43" s="530"/>
      <c r="J43" s="530"/>
      <c r="K43" s="530"/>
      <c r="L43" s="530"/>
      <c r="M43" s="530"/>
      <c r="N43" s="530"/>
      <c r="O43" s="284"/>
      <c r="P43" s="534"/>
      <c r="Q43" s="534"/>
      <c r="R43" s="483"/>
      <c r="S43" s="483"/>
      <c r="T43" s="483"/>
      <c r="U43" s="308"/>
      <c r="V43" s="593"/>
      <c r="W43" s="594"/>
      <c r="X43" s="302"/>
      <c r="Y43" s="305"/>
      <c r="Z43" s="302"/>
      <c r="AA43" s="295"/>
      <c r="AB43" s="305"/>
      <c r="AC43" s="285"/>
      <c r="AD43" s="409"/>
      <c r="AF43" s="418" t="str" cm="1">
        <f t="array" ref="AF43">_xlfn.IFS(X43="","",X43&lt;&gt;0,VLOOKUP(X43,$AF$79:$AG$159,2,FALSE))</f>
        <v/>
      </c>
      <c r="AG43" s="419" t="str" cm="1">
        <f t="array" ref="AG43">_xlfn.IFS(Y43="","",Y43&lt;&gt;0,VLOOKUP(Y43,$AF$79:$AG$159,2,FALSE))</f>
        <v/>
      </c>
      <c r="AH43" s="434" t="str" cm="1">
        <f t="array" ref="AH43">_xlfn.IFS(Z43="","",Z43&lt;&gt;0,VLOOKUP(Z43,$AF$79:$AG$159,2,FALSE))</f>
        <v/>
      </c>
      <c r="AI43" s="418" t="str" cm="1">
        <f t="array" ref="AI43">_xlfn.IFS(X43="","",IFERROR(VLOOKUP(X43,$AF$79:$AG$108,2,FALSE),"-")="-","",VLOOKUP(X43,$AF$79:$AG$108,2,FALSE)&gt;0,"☆")</f>
        <v/>
      </c>
      <c r="AJ43" s="419" t="str" cm="1">
        <f t="array" ref="AJ43">_xlfn.IFS(Y43="","",IFERROR(VLOOKUP(Y43,$AF$79:$AG$108,2,FALSE),"-")="-","",VLOOKUP(Y43,$AF$79:$AG$108,2,FALSE)&gt;0,"☆")</f>
        <v/>
      </c>
      <c r="AK43" s="435" t="str" cm="1">
        <f t="array" ref="AK43">_xlfn.IFS(Z43="","",IFERROR(VLOOKUP(Z43,$AF$79:$AG$108,2,FALSE),"-")="-","",VLOOKUP(Z43,$AF$79:$AG$108,2,FALSE)&gt;0,"☆")</f>
        <v/>
      </c>
      <c r="AL43" s="436" t="str" cm="1">
        <f t="array" ref="AL43">_xlfn.IFS(AA43="","",AA43&lt;&gt;0,VLOOKUP(AA43,$AF$79:$AG$159,2,FALSE))</f>
        <v/>
      </c>
      <c r="AM43" s="419" t="str" cm="1">
        <f t="array" ref="AM43">_xlfn.IFS(AB43="","",AB43&lt;&gt;0,VLOOKUP(AB43,$AF$79:$AG$159,2,FALSE))</f>
        <v/>
      </c>
      <c r="AN43" s="434" t="str" cm="1">
        <f t="array" ref="AN43">_xlfn.IFS(AC43="","",AC43&lt;&gt;0,VLOOKUP(AC43,$AF$79:$AG$159,2,FALSE))</f>
        <v/>
      </c>
      <c r="AO43" s="418" t="str" cm="1">
        <f t="array" ref="AO43">_xlfn.IFS(AA43="","",IFERROR(VLOOKUP(AA43,$AF$79:$AG$108,2,FALSE),"-")="-","",VLOOKUP(AA43,$AF$79:$AG$108,2,FALSE)&gt;0,"☆")</f>
        <v/>
      </c>
      <c r="AP43" s="419" t="str" cm="1">
        <f t="array" ref="AP43">_xlfn.IFS(AB43="","",IFERROR(VLOOKUP(AB43,$AF$79:$AG$108,2,FALSE),"-")="-","",VLOOKUP(AB43,$AF$79:$AG$108,2,FALSE)&gt;0,"☆")</f>
        <v/>
      </c>
      <c r="AQ43" s="435" t="str" cm="1">
        <f t="array" ref="AQ43">_xlfn.IFS(AC43="","",IFERROR(VLOOKUP(AC43,$AF$79:$AG$108,2,FALSE),"-")="-","",VLOOKUP(AC43,$AF$79:$AG$108,2,FALSE)&gt;0,"☆")</f>
        <v/>
      </c>
      <c r="AR43" s="437" t="str" cm="1">
        <f t="array" ref="AR43">_xlfn.IFS(AD43="","",AD43&lt;&gt;0,VLOOKUP(AD43,$AF$79:$AG$159,2,FALSE))</f>
        <v/>
      </c>
      <c r="AS43" s="423" t="str" cm="1">
        <f t="array" ref="AS43">_xlfn.IFS(AD43="","",IFERROR(VLOOKUP(AD43,$AF$79:$AG$108,2,FALSE),"-")="-","",VLOOKUP(AD43,$AF$79:$AG$108,2,FALSE)&gt;0,"☆")</f>
        <v/>
      </c>
      <c r="AU43" s="421">
        <f>IF($V43&lt;&gt;$AU$41,"",COUNTIF($AU$41,$V43))</f>
        <v>0</v>
      </c>
      <c r="AV43" s="422">
        <f>IF($V43&lt;&gt;$AV$41,"",COUNTIF($V$43:$V44,$AV$41))</f>
        <v>2</v>
      </c>
      <c r="AW43" s="423">
        <f>IF($V43&lt;&gt;$AW$41,"",COUNTIF($V$43:$V44,$AW$41))</f>
        <v>2</v>
      </c>
    </row>
    <row r="44" spans="2:49" ht="23.15" customHeight="1">
      <c r="B44" s="576"/>
      <c r="C44" s="577"/>
      <c r="D44" s="481"/>
      <c r="E44" s="482"/>
      <c r="F44" s="482"/>
      <c r="G44" s="286"/>
      <c r="H44" s="281"/>
      <c r="I44" s="482"/>
      <c r="J44" s="482"/>
      <c r="K44" s="482"/>
      <c r="L44" s="482"/>
      <c r="M44" s="482"/>
      <c r="N44" s="482"/>
      <c r="O44" s="281"/>
      <c r="P44" s="505"/>
      <c r="Q44" s="505"/>
      <c r="R44" s="483"/>
      <c r="S44" s="483"/>
      <c r="T44" s="483"/>
      <c r="U44" s="310"/>
      <c r="V44" s="583"/>
      <c r="W44" s="584"/>
      <c r="X44" s="303"/>
      <c r="Y44" s="306"/>
      <c r="Z44" s="303"/>
      <c r="AA44" s="296"/>
      <c r="AB44" s="306"/>
      <c r="AC44" s="287"/>
      <c r="AD44" s="407"/>
      <c r="AF44" s="418" t="str" cm="1">
        <f t="array" ref="AF44">_xlfn.IFS(X44="","",X44&lt;&gt;0,VLOOKUP(X44,$AF$79:$AG$159,2,FALSE))</f>
        <v/>
      </c>
      <c r="AG44" s="419" t="str" cm="1">
        <f t="array" ref="AG44">_xlfn.IFS(Y44="","",Y44&lt;&gt;0,VLOOKUP(Y44,$AF$79:$AG$159,2,FALSE))</f>
        <v/>
      </c>
      <c r="AH44" s="434" t="str" cm="1">
        <f t="array" ref="AH44">_xlfn.IFS(Z44="","",Z44&lt;&gt;0,VLOOKUP(Z44,$AF$79:$AG$159,2,FALSE))</f>
        <v/>
      </c>
      <c r="AI44" s="418" t="str" cm="1">
        <f t="array" ref="AI44">_xlfn.IFS(X44="","",IFERROR(VLOOKUP(X44,$AF$79:$AG$108,2,FALSE),"-")="-","",VLOOKUP(X44,$AF$79:$AG$108,2,FALSE)&gt;0,"☆")</f>
        <v/>
      </c>
      <c r="AJ44" s="419" t="str" cm="1">
        <f t="array" ref="AJ44">_xlfn.IFS(Y44="","",IFERROR(VLOOKUP(Y44,$AF$79:$AG$108,2,FALSE),"-")="-","",VLOOKUP(Y44,$AF$79:$AG$108,2,FALSE)&gt;0,"☆")</f>
        <v/>
      </c>
      <c r="AK44" s="435" t="str" cm="1">
        <f t="array" ref="AK44">_xlfn.IFS(Z44="","",IFERROR(VLOOKUP(Z44,$AF$79:$AG$108,2,FALSE),"-")="-","",VLOOKUP(Z44,$AF$79:$AG$108,2,FALSE)&gt;0,"☆")</f>
        <v/>
      </c>
      <c r="AL44" s="436" t="str" cm="1">
        <f t="array" ref="AL44">_xlfn.IFS(AA44="","",AA44&lt;&gt;0,VLOOKUP(AA44,$AF$79:$AG$159,2,FALSE))</f>
        <v/>
      </c>
      <c r="AM44" s="419" t="str" cm="1">
        <f t="array" ref="AM44">_xlfn.IFS(AB44="","",AB44&lt;&gt;0,VLOOKUP(AB44,$AF$79:$AG$159,2,FALSE))</f>
        <v/>
      </c>
      <c r="AN44" s="434" t="str" cm="1">
        <f t="array" ref="AN44">_xlfn.IFS(AC44="","",AC44&lt;&gt;0,VLOOKUP(AC44,$AF$79:$AG$159,2,FALSE))</f>
        <v/>
      </c>
      <c r="AO44" s="418" t="str" cm="1">
        <f t="array" ref="AO44">_xlfn.IFS(AA44="","",IFERROR(VLOOKUP(AA44,$AF$79:$AG$108,2,FALSE),"-")="-","",VLOOKUP(AA44,$AF$79:$AG$108,2,FALSE)&gt;0,"☆")</f>
        <v/>
      </c>
      <c r="AP44" s="419" t="str" cm="1">
        <f t="array" ref="AP44">_xlfn.IFS(AB44="","",IFERROR(VLOOKUP(AB44,$AF$79:$AG$108,2,FALSE),"-")="-","",VLOOKUP(AB44,$AF$79:$AG$108,2,FALSE)&gt;0,"☆")</f>
        <v/>
      </c>
      <c r="AQ44" s="435" t="str" cm="1">
        <f t="array" ref="AQ44">_xlfn.IFS(AC44="","",IFERROR(VLOOKUP(AC44,$AF$79:$AG$108,2,FALSE),"-")="-","",VLOOKUP(AC44,$AF$79:$AG$108,2,FALSE)&gt;0,"☆")</f>
        <v/>
      </c>
      <c r="AR44" s="437" t="str" cm="1">
        <f t="array" ref="AR44">_xlfn.IFS(AD44="","",AD44&lt;&gt;0,VLOOKUP(AD44,$AF$79:$AG$159,2,FALSE))</f>
        <v/>
      </c>
      <c r="AS44" s="423" t="str" cm="1">
        <f t="array" ref="AS44">_xlfn.IFS(AD44="","",IFERROR(VLOOKUP(AD44,$AF$79:$AG$108,2,FALSE),"-")="-","",VLOOKUP(AD44,$AF$79:$AG$108,2,FALSE)&gt;0,"☆")</f>
        <v/>
      </c>
      <c r="AU44" s="421">
        <f>IF($V44&lt;&gt;$AU$41,"",COUNTIF($V$43:$V44,$AU$41))</f>
        <v>2</v>
      </c>
      <c r="AV44" s="422">
        <f>IF($V44&lt;&gt;$AV$41,"",COUNTIF($V$43:$V44,$AV$41))</f>
        <v>2</v>
      </c>
      <c r="AW44" s="423">
        <f>IF($V44&lt;&gt;$AW$41,"",COUNTIF($V$43:$V44,$AW$41))</f>
        <v>2</v>
      </c>
    </row>
    <row r="45" spans="2:49" ht="23.15" customHeight="1">
      <c r="B45" s="576"/>
      <c r="C45" s="577"/>
      <c r="D45" s="481"/>
      <c r="E45" s="482"/>
      <c r="F45" s="482"/>
      <c r="G45" s="286"/>
      <c r="H45" s="281"/>
      <c r="I45" s="482"/>
      <c r="J45" s="482"/>
      <c r="K45" s="482"/>
      <c r="L45" s="482"/>
      <c r="M45" s="482"/>
      <c r="N45" s="482"/>
      <c r="O45" s="281"/>
      <c r="P45" s="505"/>
      <c r="Q45" s="505"/>
      <c r="R45" s="483"/>
      <c r="S45" s="483"/>
      <c r="T45" s="483"/>
      <c r="U45" s="310"/>
      <c r="V45" s="583"/>
      <c r="W45" s="584"/>
      <c r="X45" s="303"/>
      <c r="Y45" s="306"/>
      <c r="Z45" s="303"/>
      <c r="AA45" s="296"/>
      <c r="AB45" s="306"/>
      <c r="AC45" s="287"/>
      <c r="AD45" s="407"/>
      <c r="AF45" s="418" t="str" cm="1">
        <f t="array" ref="AF45">_xlfn.IFS(X45="","",X45&lt;&gt;0,VLOOKUP(X45,$AF$79:$AG$159,2,FALSE))</f>
        <v/>
      </c>
      <c r="AG45" s="419" t="str" cm="1">
        <f t="array" ref="AG45">_xlfn.IFS(Y45="","",Y45&lt;&gt;0,VLOOKUP(Y45,$AF$79:$AG$159,2,FALSE))</f>
        <v/>
      </c>
      <c r="AH45" s="434" t="str" cm="1">
        <f t="array" ref="AH45">_xlfn.IFS(Z45="","",Z45&lt;&gt;0,VLOOKUP(Z45,$AF$79:$AG$159,2,FALSE))</f>
        <v/>
      </c>
      <c r="AI45" s="418" t="str" cm="1">
        <f t="array" ref="AI45">_xlfn.IFS(X45="","",IFERROR(VLOOKUP(X45,$AF$79:$AG$108,2,FALSE),"-")="-","",VLOOKUP(X45,$AF$79:$AG$108,2,FALSE)&gt;0,"☆")</f>
        <v/>
      </c>
      <c r="AJ45" s="419" t="str" cm="1">
        <f t="array" ref="AJ45">_xlfn.IFS(Y45="","",IFERROR(VLOOKUP(Y45,$AF$79:$AG$108,2,FALSE),"-")="-","",VLOOKUP(Y45,$AF$79:$AG$108,2,FALSE)&gt;0,"☆")</f>
        <v/>
      </c>
      <c r="AK45" s="435" t="str" cm="1">
        <f t="array" ref="AK45">_xlfn.IFS(Z45="","",IFERROR(VLOOKUP(Z45,$AF$79:$AG$108,2,FALSE),"-")="-","",VLOOKUP(Z45,$AF$79:$AG$108,2,FALSE)&gt;0,"☆")</f>
        <v/>
      </c>
      <c r="AL45" s="436" t="str" cm="1">
        <f t="array" ref="AL45">_xlfn.IFS(AA45="","",AA45&lt;&gt;0,VLOOKUP(AA45,$AF$79:$AG$159,2,FALSE))</f>
        <v/>
      </c>
      <c r="AM45" s="419" t="str" cm="1">
        <f t="array" ref="AM45">_xlfn.IFS(AB45="","",AB45&lt;&gt;0,VLOOKUP(AB45,$AF$79:$AG$159,2,FALSE))</f>
        <v/>
      </c>
      <c r="AN45" s="434" t="str" cm="1">
        <f t="array" ref="AN45">_xlfn.IFS(AC45="","",AC45&lt;&gt;0,VLOOKUP(AC45,$AF$79:$AG$159,2,FALSE))</f>
        <v/>
      </c>
      <c r="AO45" s="418" t="str" cm="1">
        <f t="array" ref="AO45">_xlfn.IFS(AA45="","",IFERROR(VLOOKUP(AA45,$AF$79:$AG$108,2,FALSE),"-")="-","",VLOOKUP(AA45,$AF$79:$AG$108,2,FALSE)&gt;0,"☆")</f>
        <v/>
      </c>
      <c r="AP45" s="419" t="str" cm="1">
        <f t="array" ref="AP45">_xlfn.IFS(AB45="","",IFERROR(VLOOKUP(AB45,$AF$79:$AG$108,2,FALSE),"-")="-","",VLOOKUP(AB45,$AF$79:$AG$108,2,FALSE)&gt;0,"☆")</f>
        <v/>
      </c>
      <c r="AQ45" s="435" t="str" cm="1">
        <f t="array" ref="AQ45">_xlfn.IFS(AC45="","",IFERROR(VLOOKUP(AC45,$AF$79:$AG$108,2,FALSE),"-")="-","",VLOOKUP(AC45,$AF$79:$AG$108,2,FALSE)&gt;0,"☆")</f>
        <v/>
      </c>
      <c r="AR45" s="437" t="str" cm="1">
        <f t="array" ref="AR45">_xlfn.IFS(AD45="","",AD45&lt;&gt;0,VLOOKUP(AD45,$AF$79:$AG$159,2,FALSE))</f>
        <v/>
      </c>
      <c r="AS45" s="423" t="str" cm="1">
        <f t="array" ref="AS45">_xlfn.IFS(AD45="","",IFERROR(VLOOKUP(AD45,$AF$79:$AG$108,2,FALSE),"-")="-","",VLOOKUP(AD45,$AF$79:$AG$108,2,FALSE)&gt;0,"☆")</f>
        <v/>
      </c>
      <c r="AU45" s="421">
        <f>IF($V45&lt;&gt;$AU$41,"",COUNTIF($V$43:$V45,$AU$41))</f>
        <v>3</v>
      </c>
      <c r="AV45" s="422">
        <f>IF($V45&lt;&gt;$AV$41,"",COUNTIF($V$43:$V45,$AV$41))</f>
        <v>3</v>
      </c>
      <c r="AW45" s="423">
        <f>IF($V45&lt;&gt;$AW$41,"",COUNTIF($V$43:$V45,$AW$41))</f>
        <v>3</v>
      </c>
    </row>
    <row r="46" spans="2:49" ht="23.15" customHeight="1">
      <c r="B46" s="576"/>
      <c r="C46" s="577"/>
      <c r="D46" s="481"/>
      <c r="E46" s="482"/>
      <c r="F46" s="482"/>
      <c r="G46" s="286"/>
      <c r="H46" s="281"/>
      <c r="I46" s="482"/>
      <c r="J46" s="482"/>
      <c r="K46" s="482"/>
      <c r="L46" s="482"/>
      <c r="M46" s="482"/>
      <c r="N46" s="482"/>
      <c r="O46" s="281"/>
      <c r="P46" s="505"/>
      <c r="Q46" s="505"/>
      <c r="R46" s="483"/>
      <c r="S46" s="483"/>
      <c r="T46" s="483"/>
      <c r="U46" s="310"/>
      <c r="V46" s="583"/>
      <c r="W46" s="584"/>
      <c r="X46" s="303"/>
      <c r="Y46" s="306"/>
      <c r="Z46" s="303"/>
      <c r="AA46" s="296"/>
      <c r="AB46" s="306"/>
      <c r="AC46" s="287"/>
      <c r="AD46" s="407"/>
      <c r="AE46" s="328"/>
      <c r="AF46" s="418" t="str" cm="1">
        <f t="array" ref="AF46">_xlfn.IFS(X46="","",X46&lt;&gt;0,VLOOKUP(X46,$AF$79:$AG$159,2,FALSE))</f>
        <v/>
      </c>
      <c r="AG46" s="419" t="str" cm="1">
        <f t="array" ref="AG46">_xlfn.IFS(Y46="","",Y46&lt;&gt;0,VLOOKUP(Y46,$AF$79:$AG$159,2,FALSE))</f>
        <v/>
      </c>
      <c r="AH46" s="434" t="str" cm="1">
        <f t="array" ref="AH46">_xlfn.IFS(Z46="","",Z46&lt;&gt;0,VLOOKUP(Z46,$AF$79:$AG$159,2,FALSE))</f>
        <v/>
      </c>
      <c r="AI46" s="418" t="str" cm="1">
        <f t="array" ref="AI46">_xlfn.IFS(X46="","",IFERROR(VLOOKUP(X46,$AF$79:$AG$108,2,FALSE),"-")="-","",VLOOKUP(X46,$AF$79:$AG$108,2,FALSE)&gt;0,"☆")</f>
        <v/>
      </c>
      <c r="AJ46" s="419" t="str" cm="1">
        <f t="array" ref="AJ46">_xlfn.IFS(Y46="","",IFERROR(VLOOKUP(Y46,$AF$79:$AG$108,2,FALSE),"-")="-","",VLOOKUP(Y46,$AF$79:$AG$108,2,FALSE)&gt;0,"☆")</f>
        <v/>
      </c>
      <c r="AK46" s="435" t="str" cm="1">
        <f t="array" ref="AK46">_xlfn.IFS(Z46="","",IFERROR(VLOOKUP(Z46,$AF$79:$AG$108,2,FALSE),"-")="-","",VLOOKUP(Z46,$AF$79:$AG$108,2,FALSE)&gt;0,"☆")</f>
        <v/>
      </c>
      <c r="AL46" s="436" t="str" cm="1">
        <f t="array" ref="AL46">_xlfn.IFS(AA46="","",AA46&lt;&gt;0,VLOOKUP(AA46,$AF$79:$AG$159,2,FALSE))</f>
        <v/>
      </c>
      <c r="AM46" s="419" t="str" cm="1">
        <f t="array" ref="AM46">_xlfn.IFS(AB46="","",AB46&lt;&gt;0,VLOOKUP(AB46,$AF$79:$AG$159,2,FALSE))</f>
        <v/>
      </c>
      <c r="AN46" s="434" t="str" cm="1">
        <f t="array" ref="AN46">_xlfn.IFS(AC46="","",AC46&lt;&gt;0,VLOOKUP(AC46,$AF$79:$AG$159,2,FALSE))</f>
        <v/>
      </c>
      <c r="AO46" s="418" t="str" cm="1">
        <f t="array" ref="AO46">_xlfn.IFS(AA46="","",IFERROR(VLOOKUP(AA46,$AF$79:$AG$108,2,FALSE),"-")="-","",VLOOKUP(AA46,$AF$79:$AG$108,2,FALSE)&gt;0,"☆")</f>
        <v/>
      </c>
      <c r="AP46" s="419" t="str" cm="1">
        <f t="array" ref="AP46">_xlfn.IFS(AB46="","",IFERROR(VLOOKUP(AB46,$AF$79:$AG$108,2,FALSE),"-")="-","",VLOOKUP(AB46,$AF$79:$AG$108,2,FALSE)&gt;0,"☆")</f>
        <v/>
      </c>
      <c r="AQ46" s="435" t="str" cm="1">
        <f t="array" ref="AQ46">_xlfn.IFS(AC46="","",IFERROR(VLOOKUP(AC46,$AF$79:$AG$108,2,FALSE),"-")="-","",VLOOKUP(AC46,$AF$79:$AG$108,2,FALSE)&gt;0,"☆")</f>
        <v/>
      </c>
      <c r="AR46" s="437" t="str" cm="1">
        <f t="array" ref="AR46">_xlfn.IFS(AD46="","",AD46&lt;&gt;0,VLOOKUP(AD46,$AF$79:$AG$159,2,FALSE))</f>
        <v/>
      </c>
      <c r="AS46" s="423" t="str" cm="1">
        <f t="array" ref="AS46">_xlfn.IFS(AD46="","",IFERROR(VLOOKUP(AD46,$AF$79:$AG$108,2,FALSE),"-")="-","",VLOOKUP(AD46,$AF$79:$AG$108,2,FALSE)&gt;0,"☆")</f>
        <v/>
      </c>
      <c r="AU46" s="421">
        <f>IF($V46&lt;&gt;$AU$41,"",COUNTIF($V$43:$V46,$AU$41))</f>
        <v>4</v>
      </c>
      <c r="AV46" s="422">
        <f>IF($V46&lt;&gt;$AV$41,"",COUNTIF($V$43:$V46,$AV$41))</f>
        <v>4</v>
      </c>
      <c r="AW46" s="423">
        <f>IF($V46&lt;&gt;$AW$41,"",COUNTIF($V$43:$V46,$AW$41))</f>
        <v>4</v>
      </c>
    </row>
    <row r="47" spans="2:49" ht="23.15" customHeight="1">
      <c r="B47" s="576"/>
      <c r="C47" s="577"/>
      <c r="D47" s="481"/>
      <c r="E47" s="482"/>
      <c r="F47" s="482"/>
      <c r="G47" s="286"/>
      <c r="H47" s="281"/>
      <c r="I47" s="482"/>
      <c r="J47" s="482"/>
      <c r="K47" s="482"/>
      <c r="L47" s="482"/>
      <c r="M47" s="482"/>
      <c r="N47" s="482"/>
      <c r="O47" s="281"/>
      <c r="P47" s="505"/>
      <c r="Q47" s="505"/>
      <c r="R47" s="483"/>
      <c r="S47" s="483"/>
      <c r="T47" s="483"/>
      <c r="U47" s="310"/>
      <c r="V47" s="583"/>
      <c r="W47" s="584"/>
      <c r="X47" s="303"/>
      <c r="Y47" s="306"/>
      <c r="Z47" s="303"/>
      <c r="AA47" s="296"/>
      <c r="AB47" s="306"/>
      <c r="AC47" s="287"/>
      <c r="AD47" s="407"/>
      <c r="AE47" s="328"/>
      <c r="AF47" s="418" t="str" cm="1">
        <f t="array" ref="AF47">_xlfn.IFS(X47="","",X47&lt;&gt;0,VLOOKUP(X47,$AF$79:$AG$159,2,FALSE))</f>
        <v/>
      </c>
      <c r="AG47" s="419" t="str" cm="1">
        <f t="array" ref="AG47">_xlfn.IFS(Y47="","",Y47&lt;&gt;0,VLOOKUP(Y47,$AF$79:$AG$159,2,FALSE))</f>
        <v/>
      </c>
      <c r="AH47" s="434" t="str" cm="1">
        <f t="array" ref="AH47">_xlfn.IFS(Z47="","",Z47&lt;&gt;0,VLOOKUP(Z47,$AF$79:$AG$159,2,FALSE))</f>
        <v/>
      </c>
      <c r="AI47" s="418" t="str" cm="1">
        <f t="array" ref="AI47">_xlfn.IFS(X47="","",IFERROR(VLOOKUP(X47,$AF$79:$AG$108,2,FALSE),"-")="-","",VLOOKUP(X47,$AF$79:$AG$108,2,FALSE)&gt;0,"☆")</f>
        <v/>
      </c>
      <c r="AJ47" s="419" t="str" cm="1">
        <f t="array" ref="AJ47">_xlfn.IFS(Y47="","",IFERROR(VLOOKUP(Y47,$AF$79:$AG$108,2,FALSE),"-")="-","",VLOOKUP(Y47,$AF$79:$AG$108,2,FALSE)&gt;0,"☆")</f>
        <v/>
      </c>
      <c r="AK47" s="435" t="str" cm="1">
        <f t="array" ref="AK47">_xlfn.IFS(Z47="","",IFERROR(VLOOKUP(Z47,$AF$79:$AG$108,2,FALSE),"-")="-","",VLOOKUP(Z47,$AF$79:$AG$108,2,FALSE)&gt;0,"☆")</f>
        <v/>
      </c>
      <c r="AL47" s="436" t="str" cm="1">
        <f t="array" ref="AL47">_xlfn.IFS(AA47="","",AA47&lt;&gt;0,VLOOKUP(AA47,$AF$79:$AG$159,2,FALSE))</f>
        <v/>
      </c>
      <c r="AM47" s="419" t="str" cm="1">
        <f t="array" ref="AM47">_xlfn.IFS(AB47="","",AB47&lt;&gt;0,VLOOKUP(AB47,$AF$79:$AG$159,2,FALSE))</f>
        <v/>
      </c>
      <c r="AN47" s="434" t="str" cm="1">
        <f t="array" ref="AN47">_xlfn.IFS(AC47="","",AC47&lt;&gt;0,VLOOKUP(AC47,$AF$79:$AG$159,2,FALSE))</f>
        <v/>
      </c>
      <c r="AO47" s="418" t="str" cm="1">
        <f t="array" ref="AO47">_xlfn.IFS(AA47="","",IFERROR(VLOOKUP(AA47,$AF$79:$AG$108,2,FALSE),"-")="-","",VLOOKUP(AA47,$AF$79:$AG$108,2,FALSE)&gt;0,"☆")</f>
        <v/>
      </c>
      <c r="AP47" s="419" t="str" cm="1">
        <f t="array" ref="AP47">_xlfn.IFS(AB47="","",IFERROR(VLOOKUP(AB47,$AF$79:$AG$108,2,FALSE),"-")="-","",VLOOKUP(AB47,$AF$79:$AG$108,2,FALSE)&gt;0,"☆")</f>
        <v/>
      </c>
      <c r="AQ47" s="435" t="str" cm="1">
        <f t="array" ref="AQ47">_xlfn.IFS(AC47="","",IFERROR(VLOOKUP(AC47,$AF$79:$AG$108,2,FALSE),"-")="-","",VLOOKUP(AC47,$AF$79:$AG$108,2,FALSE)&gt;0,"☆")</f>
        <v/>
      </c>
      <c r="AR47" s="437" t="str" cm="1">
        <f t="array" ref="AR47">_xlfn.IFS(AD47="","",AD47&lt;&gt;0,VLOOKUP(AD47,$AF$79:$AG$159,2,FALSE))</f>
        <v/>
      </c>
      <c r="AS47" s="423" t="str" cm="1">
        <f t="array" ref="AS47">_xlfn.IFS(AD47="","",IFERROR(VLOOKUP(AD47,$AF$79:$AG$108,2,FALSE),"-")="-","",VLOOKUP(AD47,$AF$79:$AG$108,2,FALSE)&gt;0,"☆")</f>
        <v/>
      </c>
      <c r="AU47" s="421">
        <f>IF($V47&lt;&gt;$AU$41,"",COUNTIF($V$43:$V47,$AU$41))</f>
        <v>5</v>
      </c>
      <c r="AV47" s="422">
        <f>IF($V47&lt;&gt;$AV$41,"",COUNTIF($V$43:$V47,$AV$41))</f>
        <v>5</v>
      </c>
      <c r="AW47" s="423">
        <f>IF($V47&lt;&gt;$AW$41,"",COUNTIF($V$43:$V47,$AW$41))</f>
        <v>5</v>
      </c>
    </row>
    <row r="48" spans="2:49" ht="23.15" customHeight="1">
      <c r="B48" s="576"/>
      <c r="C48" s="577"/>
      <c r="D48" s="481"/>
      <c r="E48" s="482"/>
      <c r="F48" s="482"/>
      <c r="G48" s="286"/>
      <c r="H48" s="281"/>
      <c r="I48" s="482"/>
      <c r="J48" s="482"/>
      <c r="K48" s="482"/>
      <c r="L48" s="482"/>
      <c r="M48" s="482"/>
      <c r="N48" s="482"/>
      <c r="O48" s="281"/>
      <c r="P48" s="505"/>
      <c r="Q48" s="505"/>
      <c r="R48" s="483"/>
      <c r="S48" s="483"/>
      <c r="T48" s="483"/>
      <c r="U48" s="310"/>
      <c r="V48" s="583"/>
      <c r="W48" s="584"/>
      <c r="X48" s="303"/>
      <c r="Y48" s="306"/>
      <c r="Z48" s="303"/>
      <c r="AA48" s="296"/>
      <c r="AB48" s="306"/>
      <c r="AC48" s="287"/>
      <c r="AD48" s="407"/>
      <c r="AE48" s="361"/>
      <c r="AF48" s="418" t="str" cm="1">
        <f t="array" ref="AF48">_xlfn.IFS(X48="","",X48&lt;&gt;0,VLOOKUP(X48,$AF$79:$AG$159,2,FALSE))</f>
        <v/>
      </c>
      <c r="AG48" s="419" t="str" cm="1">
        <f t="array" ref="AG48">_xlfn.IFS(Y48="","",Y48&lt;&gt;0,VLOOKUP(Y48,$AF$79:$AG$159,2,FALSE))</f>
        <v/>
      </c>
      <c r="AH48" s="434" t="str" cm="1">
        <f t="array" ref="AH48">_xlfn.IFS(Z48="","",Z48&lt;&gt;0,VLOOKUP(Z48,$AF$79:$AG$159,2,FALSE))</f>
        <v/>
      </c>
      <c r="AI48" s="418" t="str" cm="1">
        <f t="array" ref="AI48">_xlfn.IFS(X48="","",IFERROR(VLOOKUP(X48,$AF$79:$AG$108,2,FALSE),"-")="-","",VLOOKUP(X48,$AF$79:$AG$108,2,FALSE)&gt;0,"☆")</f>
        <v/>
      </c>
      <c r="AJ48" s="419" t="str" cm="1">
        <f t="array" ref="AJ48">_xlfn.IFS(Y48="","",IFERROR(VLOOKUP(Y48,$AF$79:$AG$108,2,FALSE),"-")="-","",VLOOKUP(Y48,$AF$79:$AG$108,2,FALSE)&gt;0,"☆")</f>
        <v/>
      </c>
      <c r="AK48" s="435" t="str" cm="1">
        <f t="array" ref="AK48">_xlfn.IFS(Z48="","",IFERROR(VLOOKUP(Z48,$AF$79:$AG$108,2,FALSE),"-")="-","",VLOOKUP(Z48,$AF$79:$AG$108,2,FALSE)&gt;0,"☆")</f>
        <v/>
      </c>
      <c r="AL48" s="436" t="str" cm="1">
        <f t="array" ref="AL48">_xlfn.IFS(AA48="","",AA48&lt;&gt;0,VLOOKUP(AA48,$AF$79:$AG$159,2,FALSE))</f>
        <v/>
      </c>
      <c r="AM48" s="419" t="str" cm="1">
        <f t="array" ref="AM48">_xlfn.IFS(AB48="","",AB48&lt;&gt;0,VLOOKUP(AB48,$AF$79:$AG$159,2,FALSE))</f>
        <v/>
      </c>
      <c r="AN48" s="434" t="str" cm="1">
        <f t="array" ref="AN48">_xlfn.IFS(AC48="","",AC48&lt;&gt;0,VLOOKUP(AC48,$AF$79:$AG$159,2,FALSE))</f>
        <v/>
      </c>
      <c r="AO48" s="418" t="str" cm="1">
        <f t="array" ref="AO48">_xlfn.IFS(AA48="","",IFERROR(VLOOKUP(AA48,$AF$79:$AG$108,2,FALSE),"-")="-","",VLOOKUP(AA48,$AF$79:$AG$108,2,FALSE)&gt;0,"☆")</f>
        <v/>
      </c>
      <c r="AP48" s="419" t="str" cm="1">
        <f t="array" ref="AP48">_xlfn.IFS(AB48="","",IFERROR(VLOOKUP(AB48,$AF$79:$AG$108,2,FALSE),"-")="-","",VLOOKUP(AB48,$AF$79:$AG$108,2,FALSE)&gt;0,"☆")</f>
        <v/>
      </c>
      <c r="AQ48" s="435" t="str" cm="1">
        <f t="array" ref="AQ48">_xlfn.IFS(AC48="","",IFERROR(VLOOKUP(AC48,$AF$79:$AG$108,2,FALSE),"-")="-","",VLOOKUP(AC48,$AF$79:$AG$108,2,FALSE)&gt;0,"☆")</f>
        <v/>
      </c>
      <c r="AR48" s="437" t="str" cm="1">
        <f t="array" ref="AR48">_xlfn.IFS(AD48="","",AD48&lt;&gt;0,VLOOKUP(AD48,$AF$79:$AG$159,2,FALSE))</f>
        <v/>
      </c>
      <c r="AS48" s="423" t="str" cm="1">
        <f t="array" ref="AS48">_xlfn.IFS(AD48="","",IFERROR(VLOOKUP(AD48,$AF$79:$AG$108,2,FALSE),"-")="-","",VLOOKUP(AD48,$AF$79:$AG$108,2,FALSE)&gt;0,"☆")</f>
        <v/>
      </c>
      <c r="AU48" s="421">
        <f>IF($V48&lt;&gt;$AU$41,"",COUNTIF($V$43:$V48,$AU$41))</f>
        <v>6</v>
      </c>
      <c r="AV48" s="422">
        <f>IF($V48&lt;&gt;$AV$41,"",COUNTIF($V$43:$V48,$AV$41))</f>
        <v>6</v>
      </c>
      <c r="AW48" s="423">
        <f>IF($V48&lt;&gt;$AW$41,"",COUNTIF($V$43:$V48,$AW$41))</f>
        <v>6</v>
      </c>
    </row>
    <row r="49" spans="2:49" ht="23.15" customHeight="1">
      <c r="B49" s="576"/>
      <c r="C49" s="577"/>
      <c r="D49" s="481"/>
      <c r="E49" s="482"/>
      <c r="F49" s="482"/>
      <c r="G49" s="286"/>
      <c r="H49" s="281"/>
      <c r="I49" s="482"/>
      <c r="J49" s="482"/>
      <c r="K49" s="482"/>
      <c r="L49" s="482"/>
      <c r="M49" s="482"/>
      <c r="N49" s="482"/>
      <c r="O49" s="281"/>
      <c r="P49" s="505"/>
      <c r="Q49" s="505"/>
      <c r="R49" s="483"/>
      <c r="S49" s="483"/>
      <c r="T49" s="483"/>
      <c r="U49" s="310"/>
      <c r="V49" s="583"/>
      <c r="W49" s="584"/>
      <c r="X49" s="303"/>
      <c r="Y49" s="306"/>
      <c r="Z49" s="303"/>
      <c r="AA49" s="296"/>
      <c r="AB49" s="306"/>
      <c r="AC49" s="287"/>
      <c r="AD49" s="407"/>
      <c r="AE49" s="361"/>
      <c r="AF49" s="418" t="str" cm="1">
        <f t="array" ref="AF49">_xlfn.IFS(X49="","",X49&lt;&gt;0,VLOOKUP(X49,$AF$79:$AG$159,2,FALSE))</f>
        <v/>
      </c>
      <c r="AG49" s="419" t="str" cm="1">
        <f t="array" ref="AG49">_xlfn.IFS(Y49="","",Y49&lt;&gt;0,VLOOKUP(Y49,$AF$79:$AG$159,2,FALSE))</f>
        <v/>
      </c>
      <c r="AH49" s="434" t="str" cm="1">
        <f t="array" ref="AH49">_xlfn.IFS(Z49="","",Z49&lt;&gt;0,VLOOKUP(Z49,$AF$79:$AG$159,2,FALSE))</f>
        <v/>
      </c>
      <c r="AI49" s="418" t="str" cm="1">
        <f t="array" ref="AI49">_xlfn.IFS(X49="","",IFERROR(VLOOKUP(X49,$AF$79:$AG$108,2,FALSE),"-")="-","",VLOOKUP(X49,$AF$79:$AG$108,2,FALSE)&gt;0,"☆")</f>
        <v/>
      </c>
      <c r="AJ49" s="419" t="str" cm="1">
        <f t="array" ref="AJ49">_xlfn.IFS(Y49="","",IFERROR(VLOOKUP(Y49,$AF$79:$AG$108,2,FALSE),"-")="-","",VLOOKUP(Y49,$AF$79:$AG$108,2,FALSE)&gt;0,"☆")</f>
        <v/>
      </c>
      <c r="AK49" s="435" t="str" cm="1">
        <f t="array" ref="AK49">_xlfn.IFS(Z49="","",IFERROR(VLOOKUP(Z49,$AF$79:$AG$108,2,FALSE),"-")="-","",VLOOKUP(Z49,$AF$79:$AG$108,2,FALSE)&gt;0,"☆")</f>
        <v/>
      </c>
      <c r="AL49" s="436" t="str" cm="1">
        <f t="array" ref="AL49">_xlfn.IFS(AA49="","",AA49&lt;&gt;0,VLOOKUP(AA49,$AF$79:$AG$159,2,FALSE))</f>
        <v/>
      </c>
      <c r="AM49" s="419" t="str" cm="1">
        <f t="array" ref="AM49">_xlfn.IFS(AB49="","",AB49&lt;&gt;0,VLOOKUP(AB49,$AF$79:$AG$159,2,FALSE))</f>
        <v/>
      </c>
      <c r="AN49" s="434" t="str" cm="1">
        <f t="array" ref="AN49">_xlfn.IFS(AC49="","",AC49&lt;&gt;0,VLOOKUP(AC49,$AF$79:$AG$159,2,FALSE))</f>
        <v/>
      </c>
      <c r="AO49" s="418" t="str" cm="1">
        <f t="array" ref="AO49">_xlfn.IFS(AA49="","",IFERROR(VLOOKUP(AA49,$AF$79:$AG$108,2,FALSE),"-")="-","",VLOOKUP(AA49,$AF$79:$AG$108,2,FALSE)&gt;0,"☆")</f>
        <v/>
      </c>
      <c r="AP49" s="419" t="str" cm="1">
        <f t="array" ref="AP49">_xlfn.IFS(AB49="","",IFERROR(VLOOKUP(AB49,$AF$79:$AG$108,2,FALSE),"-")="-","",VLOOKUP(AB49,$AF$79:$AG$108,2,FALSE)&gt;0,"☆")</f>
        <v/>
      </c>
      <c r="AQ49" s="435" t="str" cm="1">
        <f t="array" ref="AQ49">_xlfn.IFS(AC49="","",IFERROR(VLOOKUP(AC49,$AF$79:$AG$108,2,FALSE),"-")="-","",VLOOKUP(AC49,$AF$79:$AG$108,2,FALSE)&gt;0,"☆")</f>
        <v/>
      </c>
      <c r="AR49" s="437" t="str" cm="1">
        <f t="array" ref="AR49">_xlfn.IFS(AD49="","",AD49&lt;&gt;0,VLOOKUP(AD49,$AF$79:$AG$159,2,FALSE))</f>
        <v/>
      </c>
      <c r="AS49" s="423" t="str" cm="1">
        <f t="array" ref="AS49">_xlfn.IFS(AD49="","",IFERROR(VLOOKUP(AD49,$AF$79:$AG$108,2,FALSE),"-")="-","",VLOOKUP(AD49,$AF$79:$AG$108,2,FALSE)&gt;0,"☆")</f>
        <v/>
      </c>
      <c r="AU49" s="421">
        <f>IF($V49&lt;&gt;$AU$41,"",COUNTIF($V$43:$V49,$AU$41))</f>
        <v>7</v>
      </c>
      <c r="AV49" s="422">
        <f>IF($V49&lt;&gt;$AV$41,"",COUNTIF($V$43:$V49,$AV$41))</f>
        <v>7</v>
      </c>
      <c r="AW49" s="423">
        <f>IF($V49&lt;&gt;$AW$41,"",COUNTIF($V$43:$V49,$AW$41))</f>
        <v>7</v>
      </c>
    </row>
    <row r="50" spans="2:49" ht="23.15" customHeight="1">
      <c r="B50" s="576"/>
      <c r="C50" s="577"/>
      <c r="D50" s="481"/>
      <c r="E50" s="482"/>
      <c r="F50" s="482"/>
      <c r="G50" s="286"/>
      <c r="H50" s="281"/>
      <c r="I50" s="482"/>
      <c r="J50" s="482"/>
      <c r="K50" s="482"/>
      <c r="L50" s="482"/>
      <c r="M50" s="482"/>
      <c r="N50" s="482"/>
      <c r="O50" s="281"/>
      <c r="P50" s="505"/>
      <c r="Q50" s="505"/>
      <c r="R50" s="483"/>
      <c r="S50" s="483"/>
      <c r="T50" s="483"/>
      <c r="U50" s="310"/>
      <c r="V50" s="583"/>
      <c r="W50" s="584"/>
      <c r="X50" s="303"/>
      <c r="Y50" s="306"/>
      <c r="Z50" s="303"/>
      <c r="AA50" s="296"/>
      <c r="AB50" s="306"/>
      <c r="AC50" s="287"/>
      <c r="AD50" s="407"/>
      <c r="AF50" s="418" t="str" cm="1">
        <f t="array" ref="AF50">_xlfn.IFS(X50="","",X50&lt;&gt;0,VLOOKUP(X50,$AF$79:$AG$159,2,FALSE))</f>
        <v/>
      </c>
      <c r="AG50" s="419" t="str" cm="1">
        <f t="array" ref="AG50">_xlfn.IFS(Y50="","",Y50&lt;&gt;0,VLOOKUP(Y50,$AF$79:$AG$159,2,FALSE))</f>
        <v/>
      </c>
      <c r="AH50" s="434" t="str" cm="1">
        <f t="array" ref="AH50">_xlfn.IFS(Z50="","",Z50&lt;&gt;0,VLOOKUP(Z50,$AF$79:$AG$159,2,FALSE))</f>
        <v/>
      </c>
      <c r="AI50" s="418" t="str" cm="1">
        <f t="array" ref="AI50">_xlfn.IFS(X50="","",IFERROR(VLOOKUP(X50,$AF$79:$AG$108,2,FALSE),"-")="-","",VLOOKUP(X50,$AF$79:$AG$108,2,FALSE)&gt;0,"☆")</f>
        <v/>
      </c>
      <c r="AJ50" s="419" t="str" cm="1">
        <f t="array" ref="AJ50">_xlfn.IFS(Y50="","",IFERROR(VLOOKUP(Y50,$AF$79:$AG$108,2,FALSE),"-")="-","",VLOOKUP(Y50,$AF$79:$AG$108,2,FALSE)&gt;0,"☆")</f>
        <v/>
      </c>
      <c r="AK50" s="435" t="str" cm="1">
        <f t="array" ref="AK50">_xlfn.IFS(Z50="","",IFERROR(VLOOKUP(Z50,$AF$79:$AG$108,2,FALSE),"-")="-","",VLOOKUP(Z50,$AF$79:$AG$108,2,FALSE)&gt;0,"☆")</f>
        <v/>
      </c>
      <c r="AL50" s="436" t="str" cm="1">
        <f t="array" ref="AL50">_xlfn.IFS(AA50="","",AA50&lt;&gt;0,VLOOKUP(AA50,$AF$79:$AG$159,2,FALSE))</f>
        <v/>
      </c>
      <c r="AM50" s="419" t="str" cm="1">
        <f t="array" ref="AM50">_xlfn.IFS(AB50="","",AB50&lt;&gt;0,VLOOKUP(AB50,$AF$79:$AG$159,2,FALSE))</f>
        <v/>
      </c>
      <c r="AN50" s="434" t="str" cm="1">
        <f t="array" ref="AN50">_xlfn.IFS(AC50="","",AC50&lt;&gt;0,VLOOKUP(AC50,$AF$79:$AG$159,2,FALSE))</f>
        <v/>
      </c>
      <c r="AO50" s="418" t="str" cm="1">
        <f t="array" ref="AO50">_xlfn.IFS(AA50="","",IFERROR(VLOOKUP(AA50,$AF$79:$AG$108,2,FALSE),"-")="-","",VLOOKUP(AA50,$AF$79:$AG$108,2,FALSE)&gt;0,"☆")</f>
        <v/>
      </c>
      <c r="AP50" s="419" t="str" cm="1">
        <f t="array" ref="AP50">_xlfn.IFS(AB50="","",IFERROR(VLOOKUP(AB50,$AF$79:$AG$108,2,FALSE),"-")="-","",VLOOKUP(AB50,$AF$79:$AG$108,2,FALSE)&gt;0,"☆")</f>
        <v/>
      </c>
      <c r="AQ50" s="435" t="str" cm="1">
        <f t="array" ref="AQ50">_xlfn.IFS(AC50="","",IFERROR(VLOOKUP(AC50,$AF$79:$AG$108,2,FALSE),"-")="-","",VLOOKUP(AC50,$AF$79:$AG$108,2,FALSE)&gt;0,"☆")</f>
        <v/>
      </c>
      <c r="AR50" s="437" t="str" cm="1">
        <f t="array" ref="AR50">_xlfn.IFS(AD50="","",AD50&lt;&gt;0,VLOOKUP(AD50,$AF$79:$AG$159,2,FALSE))</f>
        <v/>
      </c>
      <c r="AS50" s="423" t="str" cm="1">
        <f t="array" ref="AS50">_xlfn.IFS(AD50="","",IFERROR(VLOOKUP(AD50,$AF$79:$AG$108,2,FALSE),"-")="-","",VLOOKUP(AD50,$AF$79:$AG$108,2,FALSE)&gt;0,"☆")</f>
        <v/>
      </c>
      <c r="AU50" s="421">
        <f>IF($V50&lt;&gt;$AU$41,"",COUNTIF($V$43:$V50,$AU$41))</f>
        <v>8</v>
      </c>
      <c r="AV50" s="422">
        <f>IF($V50&lt;&gt;$AV$41,"",COUNTIF($V$43:$V50,$AV$41))</f>
        <v>8</v>
      </c>
      <c r="AW50" s="423">
        <f>IF($V50&lt;&gt;$AW$41,"",COUNTIF($V$43:$V50,$AW$41))</f>
        <v>8</v>
      </c>
    </row>
    <row r="51" spans="2:49" ht="23.15" customHeight="1">
      <c r="B51" s="576"/>
      <c r="C51" s="577"/>
      <c r="D51" s="481"/>
      <c r="E51" s="482"/>
      <c r="F51" s="482"/>
      <c r="G51" s="286"/>
      <c r="H51" s="281"/>
      <c r="I51" s="482"/>
      <c r="J51" s="482"/>
      <c r="K51" s="482"/>
      <c r="L51" s="482"/>
      <c r="M51" s="482"/>
      <c r="N51" s="482"/>
      <c r="O51" s="281"/>
      <c r="P51" s="505"/>
      <c r="Q51" s="505"/>
      <c r="R51" s="483"/>
      <c r="S51" s="483"/>
      <c r="T51" s="483"/>
      <c r="U51" s="310"/>
      <c r="V51" s="583"/>
      <c r="W51" s="584"/>
      <c r="X51" s="303"/>
      <c r="Y51" s="306"/>
      <c r="Z51" s="303"/>
      <c r="AA51" s="296"/>
      <c r="AB51" s="306"/>
      <c r="AC51" s="287"/>
      <c r="AD51" s="407"/>
      <c r="AE51" s="328"/>
      <c r="AF51" s="418" t="str" cm="1">
        <f t="array" ref="AF51">_xlfn.IFS(X51="","",X51&lt;&gt;0,VLOOKUP(X51,$AF$79:$AG$159,2,FALSE))</f>
        <v/>
      </c>
      <c r="AG51" s="419" t="str" cm="1">
        <f t="array" ref="AG51">_xlfn.IFS(Y51="","",Y51&lt;&gt;0,VLOOKUP(Y51,$AF$79:$AG$159,2,FALSE))</f>
        <v/>
      </c>
      <c r="AH51" s="434" t="str" cm="1">
        <f t="array" ref="AH51">_xlfn.IFS(Z51="","",Z51&lt;&gt;0,VLOOKUP(Z51,$AF$79:$AG$159,2,FALSE))</f>
        <v/>
      </c>
      <c r="AI51" s="418" t="str" cm="1">
        <f t="array" ref="AI51">_xlfn.IFS(X51="","",IFERROR(VLOOKUP(X51,$AF$79:$AG$108,2,FALSE),"-")="-","",VLOOKUP(X51,$AF$79:$AG$108,2,FALSE)&gt;0,"☆")</f>
        <v/>
      </c>
      <c r="AJ51" s="419" t="str" cm="1">
        <f t="array" ref="AJ51">_xlfn.IFS(Y51="","",IFERROR(VLOOKUP(Y51,$AF$79:$AG$108,2,FALSE),"-")="-","",VLOOKUP(Y51,$AF$79:$AG$108,2,FALSE)&gt;0,"☆")</f>
        <v/>
      </c>
      <c r="AK51" s="435" t="str" cm="1">
        <f t="array" ref="AK51">_xlfn.IFS(Z51="","",IFERROR(VLOOKUP(Z51,$AF$79:$AG$108,2,FALSE),"-")="-","",VLOOKUP(Z51,$AF$79:$AG$108,2,FALSE)&gt;0,"☆")</f>
        <v/>
      </c>
      <c r="AL51" s="436" t="str" cm="1">
        <f t="array" ref="AL51">_xlfn.IFS(AA51="","",AA51&lt;&gt;0,VLOOKUP(AA51,$AF$79:$AG$159,2,FALSE))</f>
        <v/>
      </c>
      <c r="AM51" s="419" t="str" cm="1">
        <f t="array" ref="AM51">_xlfn.IFS(AB51="","",AB51&lt;&gt;0,VLOOKUP(AB51,$AF$79:$AG$159,2,FALSE))</f>
        <v/>
      </c>
      <c r="AN51" s="434" t="str" cm="1">
        <f t="array" ref="AN51">_xlfn.IFS(AC51="","",AC51&lt;&gt;0,VLOOKUP(AC51,$AF$79:$AG$159,2,FALSE))</f>
        <v/>
      </c>
      <c r="AO51" s="418" t="str" cm="1">
        <f t="array" ref="AO51">_xlfn.IFS(AA51="","",IFERROR(VLOOKUP(AA51,$AF$79:$AG$108,2,FALSE),"-")="-","",VLOOKUP(AA51,$AF$79:$AG$108,2,FALSE)&gt;0,"☆")</f>
        <v/>
      </c>
      <c r="AP51" s="419" t="str" cm="1">
        <f t="array" ref="AP51">_xlfn.IFS(AB51="","",IFERROR(VLOOKUP(AB51,$AF$79:$AG$108,2,FALSE),"-")="-","",VLOOKUP(AB51,$AF$79:$AG$108,2,FALSE)&gt;0,"☆")</f>
        <v/>
      </c>
      <c r="AQ51" s="435" t="str" cm="1">
        <f t="array" ref="AQ51">_xlfn.IFS(AC51="","",IFERROR(VLOOKUP(AC51,$AF$79:$AG$108,2,FALSE),"-")="-","",VLOOKUP(AC51,$AF$79:$AG$108,2,FALSE)&gt;0,"☆")</f>
        <v/>
      </c>
      <c r="AR51" s="437" t="str" cm="1">
        <f t="array" ref="AR51">_xlfn.IFS(AD51="","",AD51&lt;&gt;0,VLOOKUP(AD51,$AF$79:$AG$159,2,FALSE))</f>
        <v/>
      </c>
      <c r="AS51" s="423" t="str" cm="1">
        <f t="array" ref="AS51">_xlfn.IFS(AD51="","",IFERROR(VLOOKUP(AD51,$AF$79:$AG$108,2,FALSE),"-")="-","",VLOOKUP(AD51,$AF$79:$AG$108,2,FALSE)&gt;0,"☆")</f>
        <v/>
      </c>
      <c r="AU51" s="421">
        <f>IF($V51&lt;&gt;$AU$41,"",COUNTIF($V$43:$V51,$AU$41))</f>
        <v>9</v>
      </c>
      <c r="AV51" s="422">
        <f>IF($V51&lt;&gt;$AV$41,"",COUNTIF($V$43:$V51,$AV$41))</f>
        <v>9</v>
      </c>
      <c r="AW51" s="423">
        <f>IF($V51&lt;&gt;$AW$41,"",COUNTIF($V$43:$V51,$AW$41))</f>
        <v>9</v>
      </c>
    </row>
    <row r="52" spans="2:49" ht="23.15" customHeight="1">
      <c r="B52" s="576"/>
      <c r="C52" s="577"/>
      <c r="D52" s="481"/>
      <c r="E52" s="482"/>
      <c r="F52" s="482"/>
      <c r="G52" s="286"/>
      <c r="H52" s="281"/>
      <c r="I52" s="482"/>
      <c r="J52" s="482"/>
      <c r="K52" s="482"/>
      <c r="L52" s="482"/>
      <c r="M52" s="482"/>
      <c r="N52" s="482"/>
      <c r="O52" s="281"/>
      <c r="P52" s="505"/>
      <c r="Q52" s="505"/>
      <c r="R52" s="483"/>
      <c r="S52" s="483"/>
      <c r="T52" s="483"/>
      <c r="U52" s="310"/>
      <c r="V52" s="583"/>
      <c r="W52" s="584"/>
      <c r="X52" s="303"/>
      <c r="Y52" s="306"/>
      <c r="Z52" s="303"/>
      <c r="AA52" s="296"/>
      <c r="AB52" s="306"/>
      <c r="AC52" s="287"/>
      <c r="AD52" s="407"/>
      <c r="AE52" s="328"/>
      <c r="AF52" s="418" t="str" cm="1">
        <f t="array" ref="AF52">_xlfn.IFS(X52="","",X52&lt;&gt;0,VLOOKUP(X52,$AF$79:$AG$159,2,FALSE))</f>
        <v/>
      </c>
      <c r="AG52" s="419" t="str" cm="1">
        <f t="array" ref="AG52">_xlfn.IFS(Y52="","",Y52&lt;&gt;0,VLOOKUP(Y52,$AF$79:$AG$159,2,FALSE))</f>
        <v/>
      </c>
      <c r="AH52" s="434" t="str" cm="1">
        <f t="array" ref="AH52">_xlfn.IFS(Z52="","",Z52&lt;&gt;0,VLOOKUP(Z52,$AF$79:$AG$159,2,FALSE))</f>
        <v/>
      </c>
      <c r="AI52" s="418" t="str" cm="1">
        <f t="array" ref="AI52">_xlfn.IFS(X52="","",IFERROR(VLOOKUP(X52,$AF$79:$AG$108,2,FALSE),"-")="-","",VLOOKUP(X52,$AF$79:$AG$108,2,FALSE)&gt;0,"☆")</f>
        <v/>
      </c>
      <c r="AJ52" s="419" t="str" cm="1">
        <f t="array" ref="AJ52">_xlfn.IFS(Y52="","",IFERROR(VLOOKUP(Y52,$AF$79:$AG$108,2,FALSE),"-")="-","",VLOOKUP(Y52,$AF$79:$AG$108,2,FALSE)&gt;0,"☆")</f>
        <v/>
      </c>
      <c r="AK52" s="435" t="str" cm="1">
        <f t="array" ref="AK52">_xlfn.IFS(Z52="","",IFERROR(VLOOKUP(Z52,$AF$79:$AG$108,2,FALSE),"-")="-","",VLOOKUP(Z52,$AF$79:$AG$108,2,FALSE)&gt;0,"☆")</f>
        <v/>
      </c>
      <c r="AL52" s="436" t="str" cm="1">
        <f t="array" ref="AL52">_xlfn.IFS(AA52="","",AA52&lt;&gt;0,VLOOKUP(AA52,$AF$79:$AG$159,2,FALSE))</f>
        <v/>
      </c>
      <c r="AM52" s="419" t="str" cm="1">
        <f t="array" ref="AM52">_xlfn.IFS(AB52="","",AB52&lt;&gt;0,VLOOKUP(AB52,$AF$79:$AG$159,2,FALSE))</f>
        <v/>
      </c>
      <c r="AN52" s="434" t="str" cm="1">
        <f t="array" ref="AN52">_xlfn.IFS(AC52="","",AC52&lt;&gt;0,VLOOKUP(AC52,$AF$79:$AG$159,2,FALSE))</f>
        <v/>
      </c>
      <c r="AO52" s="418" t="str" cm="1">
        <f t="array" ref="AO52">_xlfn.IFS(AA52="","",IFERROR(VLOOKUP(AA52,$AF$79:$AG$108,2,FALSE),"-")="-","",VLOOKUP(AA52,$AF$79:$AG$108,2,FALSE)&gt;0,"☆")</f>
        <v/>
      </c>
      <c r="AP52" s="419" t="str" cm="1">
        <f t="array" ref="AP52">_xlfn.IFS(AB52="","",IFERROR(VLOOKUP(AB52,$AF$79:$AG$108,2,FALSE),"-")="-","",VLOOKUP(AB52,$AF$79:$AG$108,2,FALSE)&gt;0,"☆")</f>
        <v/>
      </c>
      <c r="AQ52" s="435" t="str" cm="1">
        <f t="array" ref="AQ52">_xlfn.IFS(AC52="","",IFERROR(VLOOKUP(AC52,$AF$79:$AG$108,2,FALSE),"-")="-","",VLOOKUP(AC52,$AF$79:$AG$108,2,FALSE)&gt;0,"☆")</f>
        <v/>
      </c>
      <c r="AR52" s="437" t="str" cm="1">
        <f t="array" ref="AR52">_xlfn.IFS(AD52="","",AD52&lt;&gt;0,VLOOKUP(AD52,$AF$79:$AG$159,2,FALSE))</f>
        <v/>
      </c>
      <c r="AS52" s="423" t="str" cm="1">
        <f t="array" ref="AS52">_xlfn.IFS(AD52="","",IFERROR(VLOOKUP(AD52,$AF$79:$AG$108,2,FALSE),"-")="-","",VLOOKUP(AD52,$AF$79:$AG$108,2,FALSE)&gt;0,"☆")</f>
        <v/>
      </c>
      <c r="AU52" s="421">
        <f>IF($V52&lt;&gt;$AU$41,"",COUNTIF($V$43:$V52,$AU$41))</f>
        <v>10</v>
      </c>
      <c r="AV52" s="422">
        <f>IF($V52&lt;&gt;$AV$41,"",COUNTIF($V$43:$V52,$AV$41))</f>
        <v>10</v>
      </c>
      <c r="AW52" s="423">
        <f>IF($V52&lt;&gt;$AW$41,"",COUNTIF($V$43:$V52,$AW$41))</f>
        <v>10</v>
      </c>
    </row>
    <row r="53" spans="2:49" ht="23.15" customHeight="1">
      <c r="B53" s="576"/>
      <c r="C53" s="577"/>
      <c r="D53" s="481"/>
      <c r="E53" s="482"/>
      <c r="F53" s="482"/>
      <c r="G53" s="286"/>
      <c r="H53" s="281"/>
      <c r="I53" s="482"/>
      <c r="J53" s="482"/>
      <c r="K53" s="482"/>
      <c r="L53" s="482"/>
      <c r="M53" s="482"/>
      <c r="N53" s="482"/>
      <c r="O53" s="281"/>
      <c r="P53" s="505"/>
      <c r="Q53" s="505"/>
      <c r="R53" s="483"/>
      <c r="S53" s="483"/>
      <c r="T53" s="483"/>
      <c r="U53" s="310"/>
      <c r="V53" s="583"/>
      <c r="W53" s="584"/>
      <c r="X53" s="303"/>
      <c r="Y53" s="306"/>
      <c r="Z53" s="303"/>
      <c r="AA53" s="296"/>
      <c r="AB53" s="306"/>
      <c r="AC53" s="287"/>
      <c r="AD53" s="407"/>
      <c r="AF53" s="418" t="str" cm="1">
        <f t="array" ref="AF53">_xlfn.IFS(X53="","",X53&lt;&gt;0,VLOOKUP(X53,$AF$79:$AG$159,2,FALSE))</f>
        <v/>
      </c>
      <c r="AG53" s="419" t="str" cm="1">
        <f t="array" ref="AG53">_xlfn.IFS(Y53="","",Y53&lt;&gt;0,VLOOKUP(Y53,$AF$79:$AG$159,2,FALSE))</f>
        <v/>
      </c>
      <c r="AH53" s="434" t="str" cm="1">
        <f t="array" ref="AH53">_xlfn.IFS(Z53="","",Z53&lt;&gt;0,VLOOKUP(Z53,$AF$79:$AG$159,2,FALSE))</f>
        <v/>
      </c>
      <c r="AI53" s="418" t="str" cm="1">
        <f t="array" ref="AI53">_xlfn.IFS(X53="","",IFERROR(VLOOKUP(X53,$AF$79:$AG$108,2,FALSE),"-")="-","",VLOOKUP(X53,$AF$79:$AG$108,2,FALSE)&gt;0,"☆")</f>
        <v/>
      </c>
      <c r="AJ53" s="419" t="str" cm="1">
        <f t="array" ref="AJ53">_xlfn.IFS(Y53="","",IFERROR(VLOOKUP(Y53,$AF$79:$AG$108,2,FALSE),"-")="-","",VLOOKUP(Y53,$AF$79:$AG$108,2,FALSE)&gt;0,"☆")</f>
        <v/>
      </c>
      <c r="AK53" s="435" t="str" cm="1">
        <f t="array" ref="AK53">_xlfn.IFS(Z53="","",IFERROR(VLOOKUP(Z53,$AF$79:$AG$108,2,FALSE),"-")="-","",VLOOKUP(Z53,$AF$79:$AG$108,2,FALSE)&gt;0,"☆")</f>
        <v/>
      </c>
      <c r="AL53" s="436" t="str" cm="1">
        <f t="array" ref="AL53">_xlfn.IFS(AA53="","",AA53&lt;&gt;0,VLOOKUP(AA53,$AF$79:$AG$159,2,FALSE))</f>
        <v/>
      </c>
      <c r="AM53" s="419" t="str" cm="1">
        <f t="array" ref="AM53">_xlfn.IFS(AB53="","",AB53&lt;&gt;0,VLOOKUP(AB53,$AF$79:$AG$159,2,FALSE))</f>
        <v/>
      </c>
      <c r="AN53" s="434" t="str" cm="1">
        <f t="array" ref="AN53">_xlfn.IFS(AC53="","",AC53&lt;&gt;0,VLOOKUP(AC53,$AF$79:$AG$159,2,FALSE))</f>
        <v/>
      </c>
      <c r="AO53" s="418" t="str" cm="1">
        <f t="array" ref="AO53">_xlfn.IFS(AA53="","",IFERROR(VLOOKUP(AA53,$AF$79:$AG$108,2,FALSE),"-")="-","",VLOOKUP(AA53,$AF$79:$AG$108,2,FALSE)&gt;0,"☆")</f>
        <v/>
      </c>
      <c r="AP53" s="419" t="str" cm="1">
        <f t="array" ref="AP53">_xlfn.IFS(AB53="","",IFERROR(VLOOKUP(AB53,$AF$79:$AG$108,2,FALSE),"-")="-","",VLOOKUP(AB53,$AF$79:$AG$108,2,FALSE)&gt;0,"☆")</f>
        <v/>
      </c>
      <c r="AQ53" s="435" t="str" cm="1">
        <f t="array" ref="AQ53">_xlfn.IFS(AC53="","",IFERROR(VLOOKUP(AC53,$AF$79:$AG$108,2,FALSE),"-")="-","",VLOOKUP(AC53,$AF$79:$AG$108,2,FALSE)&gt;0,"☆")</f>
        <v/>
      </c>
      <c r="AR53" s="437" t="str" cm="1">
        <f t="array" ref="AR53">_xlfn.IFS(AD53="","",AD53&lt;&gt;0,VLOOKUP(AD53,$AF$79:$AG$159,2,FALSE))</f>
        <v/>
      </c>
      <c r="AS53" s="423" t="str" cm="1">
        <f t="array" ref="AS53">_xlfn.IFS(AD53="","",IFERROR(VLOOKUP(AD53,$AF$79:$AG$108,2,FALSE),"-")="-","",VLOOKUP(AD53,$AF$79:$AG$108,2,FALSE)&gt;0,"☆")</f>
        <v/>
      </c>
      <c r="AU53" s="421">
        <f>IF($V53&lt;&gt;$AU$41,"",COUNTIF($V$43:$V53,$AU$41))</f>
        <v>11</v>
      </c>
      <c r="AV53" s="422">
        <f>IF($V53&lt;&gt;$AV$41,"",COUNTIF($V$43:$V53,$AV$41))</f>
        <v>11</v>
      </c>
      <c r="AW53" s="423">
        <f>IF($V53&lt;&gt;$AW$41,"",COUNTIF($V$43:$V53,$AW$41))</f>
        <v>11</v>
      </c>
    </row>
    <row r="54" spans="2:49" ht="23.15" customHeight="1">
      <c r="B54" s="576"/>
      <c r="C54" s="577"/>
      <c r="D54" s="481"/>
      <c r="E54" s="482"/>
      <c r="F54" s="482"/>
      <c r="G54" s="286"/>
      <c r="H54" s="281"/>
      <c r="I54" s="482"/>
      <c r="J54" s="482"/>
      <c r="K54" s="482"/>
      <c r="L54" s="482"/>
      <c r="M54" s="482"/>
      <c r="N54" s="482"/>
      <c r="O54" s="281"/>
      <c r="P54" s="505"/>
      <c r="Q54" s="505"/>
      <c r="R54" s="483"/>
      <c r="S54" s="483"/>
      <c r="T54" s="483"/>
      <c r="U54" s="310"/>
      <c r="V54" s="583"/>
      <c r="W54" s="584"/>
      <c r="X54" s="303"/>
      <c r="Y54" s="306"/>
      <c r="Z54" s="303"/>
      <c r="AA54" s="296"/>
      <c r="AB54" s="306"/>
      <c r="AC54" s="287"/>
      <c r="AD54" s="407"/>
      <c r="AE54" s="362"/>
      <c r="AF54" s="418" t="str" cm="1">
        <f t="array" ref="AF54">_xlfn.IFS(X54="","",X54&lt;&gt;0,VLOOKUP(X54,$AF$79:$AG$159,2,FALSE))</f>
        <v/>
      </c>
      <c r="AG54" s="419" t="str" cm="1">
        <f t="array" ref="AG54">_xlfn.IFS(Y54="","",Y54&lt;&gt;0,VLOOKUP(Y54,$AF$79:$AG$159,2,FALSE))</f>
        <v/>
      </c>
      <c r="AH54" s="434" t="str" cm="1">
        <f t="array" ref="AH54">_xlfn.IFS(Z54="","",Z54&lt;&gt;0,VLOOKUP(Z54,$AF$79:$AG$159,2,FALSE))</f>
        <v/>
      </c>
      <c r="AI54" s="418" t="str" cm="1">
        <f t="array" ref="AI54">_xlfn.IFS(X54="","",IFERROR(VLOOKUP(X54,$AF$79:$AG$108,2,FALSE),"-")="-","",VLOOKUP(X54,$AF$79:$AG$108,2,FALSE)&gt;0,"☆")</f>
        <v/>
      </c>
      <c r="AJ54" s="419" t="str" cm="1">
        <f t="array" ref="AJ54">_xlfn.IFS(Y54="","",IFERROR(VLOOKUP(Y54,$AF$79:$AG$108,2,FALSE),"-")="-","",VLOOKUP(Y54,$AF$79:$AG$108,2,FALSE)&gt;0,"☆")</f>
        <v/>
      </c>
      <c r="AK54" s="435" t="str" cm="1">
        <f t="array" ref="AK54">_xlfn.IFS(Z54="","",IFERROR(VLOOKUP(Z54,$AF$79:$AG$108,2,FALSE),"-")="-","",VLOOKUP(Z54,$AF$79:$AG$108,2,FALSE)&gt;0,"☆")</f>
        <v/>
      </c>
      <c r="AL54" s="436" t="str" cm="1">
        <f t="array" ref="AL54">_xlfn.IFS(AA54="","",AA54&lt;&gt;0,VLOOKUP(AA54,$AF$79:$AG$159,2,FALSE))</f>
        <v/>
      </c>
      <c r="AM54" s="419" t="str" cm="1">
        <f t="array" ref="AM54">_xlfn.IFS(AB54="","",AB54&lt;&gt;0,VLOOKUP(AB54,$AF$79:$AG$159,2,FALSE))</f>
        <v/>
      </c>
      <c r="AN54" s="434" t="str" cm="1">
        <f t="array" ref="AN54">_xlfn.IFS(AC54="","",AC54&lt;&gt;0,VLOOKUP(AC54,$AF$79:$AG$159,2,FALSE))</f>
        <v/>
      </c>
      <c r="AO54" s="418" t="str" cm="1">
        <f t="array" ref="AO54">_xlfn.IFS(AA54="","",IFERROR(VLOOKUP(AA54,$AF$79:$AG$108,2,FALSE),"-")="-","",VLOOKUP(AA54,$AF$79:$AG$108,2,FALSE)&gt;0,"☆")</f>
        <v/>
      </c>
      <c r="AP54" s="419" t="str" cm="1">
        <f t="array" ref="AP54">_xlfn.IFS(AB54="","",IFERROR(VLOOKUP(AB54,$AF$79:$AG$108,2,FALSE),"-")="-","",VLOOKUP(AB54,$AF$79:$AG$108,2,FALSE)&gt;0,"☆")</f>
        <v/>
      </c>
      <c r="AQ54" s="435" t="str" cm="1">
        <f t="array" ref="AQ54">_xlfn.IFS(AC54="","",IFERROR(VLOOKUP(AC54,$AF$79:$AG$108,2,FALSE),"-")="-","",VLOOKUP(AC54,$AF$79:$AG$108,2,FALSE)&gt;0,"☆")</f>
        <v/>
      </c>
      <c r="AR54" s="437" t="str" cm="1">
        <f t="array" ref="AR54">_xlfn.IFS(AD54="","",AD54&lt;&gt;0,VLOOKUP(AD54,$AF$79:$AG$159,2,FALSE))</f>
        <v/>
      </c>
      <c r="AS54" s="423" t="str" cm="1">
        <f t="array" ref="AS54">_xlfn.IFS(AD54="","",IFERROR(VLOOKUP(AD54,$AF$79:$AG$108,2,FALSE),"-")="-","",VLOOKUP(AD54,$AF$79:$AG$108,2,FALSE)&gt;0,"☆")</f>
        <v/>
      </c>
      <c r="AU54" s="421">
        <f>IF($V54&lt;&gt;$AU$41,"",COUNTIF($V$43:$V54,$AU$41))</f>
        <v>12</v>
      </c>
      <c r="AV54" s="422">
        <f>IF($V54&lt;&gt;$AV$41,"",COUNTIF($V$43:$V54,$AV$41))</f>
        <v>12</v>
      </c>
      <c r="AW54" s="423">
        <f>IF($V54&lt;&gt;$AW$41,"",COUNTIF($V$43:$V54,$AW$41))</f>
        <v>12</v>
      </c>
    </row>
    <row r="55" spans="2:49" ht="23.15" customHeight="1">
      <c r="B55" s="576"/>
      <c r="C55" s="577"/>
      <c r="D55" s="481"/>
      <c r="E55" s="482"/>
      <c r="F55" s="482"/>
      <c r="G55" s="286"/>
      <c r="H55" s="281"/>
      <c r="I55" s="482"/>
      <c r="J55" s="482"/>
      <c r="K55" s="482"/>
      <c r="L55" s="482"/>
      <c r="M55" s="482"/>
      <c r="N55" s="482"/>
      <c r="O55" s="281"/>
      <c r="P55" s="505"/>
      <c r="Q55" s="505"/>
      <c r="R55" s="483"/>
      <c r="S55" s="483"/>
      <c r="T55" s="483"/>
      <c r="U55" s="310"/>
      <c r="V55" s="583"/>
      <c r="W55" s="584"/>
      <c r="X55" s="303"/>
      <c r="Y55" s="306"/>
      <c r="Z55" s="303"/>
      <c r="AA55" s="296"/>
      <c r="AB55" s="306"/>
      <c r="AC55" s="287"/>
      <c r="AD55" s="407"/>
      <c r="AE55" s="362"/>
      <c r="AF55" s="418" t="str" cm="1">
        <f t="array" ref="AF55">_xlfn.IFS(X55="","",X55&lt;&gt;0,VLOOKUP(X55,$AF$79:$AG$159,2,FALSE))</f>
        <v/>
      </c>
      <c r="AG55" s="419" t="str" cm="1">
        <f t="array" ref="AG55">_xlfn.IFS(Y55="","",Y55&lt;&gt;0,VLOOKUP(Y55,$AF$79:$AG$159,2,FALSE))</f>
        <v/>
      </c>
      <c r="AH55" s="434" t="str" cm="1">
        <f t="array" ref="AH55">_xlfn.IFS(Z55="","",Z55&lt;&gt;0,VLOOKUP(Z55,$AF$79:$AG$159,2,FALSE))</f>
        <v/>
      </c>
      <c r="AI55" s="418" t="str" cm="1">
        <f t="array" ref="AI55">_xlfn.IFS(X55="","",IFERROR(VLOOKUP(X55,$AF$79:$AG$108,2,FALSE),"-")="-","",VLOOKUP(X55,$AF$79:$AG$108,2,FALSE)&gt;0,"☆")</f>
        <v/>
      </c>
      <c r="AJ55" s="419" t="str" cm="1">
        <f t="array" ref="AJ55">_xlfn.IFS(Y55="","",IFERROR(VLOOKUP(Y55,$AF$79:$AG$108,2,FALSE),"-")="-","",VLOOKUP(Y55,$AF$79:$AG$108,2,FALSE)&gt;0,"☆")</f>
        <v/>
      </c>
      <c r="AK55" s="435" t="str" cm="1">
        <f t="array" ref="AK55">_xlfn.IFS(Z55="","",IFERROR(VLOOKUP(Z55,$AF$79:$AG$108,2,FALSE),"-")="-","",VLOOKUP(Z55,$AF$79:$AG$108,2,FALSE)&gt;0,"☆")</f>
        <v/>
      </c>
      <c r="AL55" s="436" t="str" cm="1">
        <f t="array" ref="AL55">_xlfn.IFS(AA55="","",AA55&lt;&gt;0,VLOOKUP(AA55,$AF$79:$AG$159,2,FALSE))</f>
        <v/>
      </c>
      <c r="AM55" s="419" t="str" cm="1">
        <f t="array" ref="AM55">_xlfn.IFS(AB55="","",AB55&lt;&gt;0,VLOOKUP(AB55,$AF$79:$AG$159,2,FALSE))</f>
        <v/>
      </c>
      <c r="AN55" s="434" t="str" cm="1">
        <f t="array" ref="AN55">_xlfn.IFS(AC55="","",AC55&lt;&gt;0,VLOOKUP(AC55,$AF$79:$AG$159,2,FALSE))</f>
        <v/>
      </c>
      <c r="AO55" s="418" t="str" cm="1">
        <f t="array" ref="AO55">_xlfn.IFS(AA55="","",IFERROR(VLOOKUP(AA55,$AF$79:$AG$108,2,FALSE),"-")="-","",VLOOKUP(AA55,$AF$79:$AG$108,2,FALSE)&gt;0,"☆")</f>
        <v/>
      </c>
      <c r="AP55" s="419" t="str" cm="1">
        <f t="array" ref="AP55">_xlfn.IFS(AB55="","",IFERROR(VLOOKUP(AB55,$AF$79:$AG$108,2,FALSE),"-")="-","",VLOOKUP(AB55,$AF$79:$AG$108,2,FALSE)&gt;0,"☆")</f>
        <v/>
      </c>
      <c r="AQ55" s="435" t="str" cm="1">
        <f t="array" ref="AQ55">_xlfn.IFS(AC55="","",IFERROR(VLOOKUP(AC55,$AF$79:$AG$108,2,FALSE),"-")="-","",VLOOKUP(AC55,$AF$79:$AG$108,2,FALSE)&gt;0,"☆")</f>
        <v/>
      </c>
      <c r="AR55" s="437" t="str" cm="1">
        <f t="array" ref="AR55">_xlfn.IFS(AD55="","",AD55&lt;&gt;0,VLOOKUP(AD55,$AF$79:$AG$159,2,FALSE))</f>
        <v/>
      </c>
      <c r="AS55" s="423" t="str" cm="1">
        <f t="array" ref="AS55">_xlfn.IFS(AD55="","",IFERROR(VLOOKUP(AD55,$AF$79:$AG$108,2,FALSE),"-")="-","",VLOOKUP(AD55,$AF$79:$AG$108,2,FALSE)&gt;0,"☆")</f>
        <v/>
      </c>
      <c r="AU55" s="421">
        <f>IF($V55&lt;&gt;$AU$41,"",COUNTIF($V$43:$V55,$AU$41))</f>
        <v>13</v>
      </c>
      <c r="AV55" s="422">
        <f>IF($V55&lt;&gt;$AV$41,"",COUNTIF($V$43:$V55,$AV$41))</f>
        <v>13</v>
      </c>
      <c r="AW55" s="423">
        <f>IF($V55&lt;&gt;$AW$41,"",COUNTIF($V$43:$V55,$AW$41))</f>
        <v>13</v>
      </c>
    </row>
    <row r="56" spans="2:49" ht="23.15" customHeight="1">
      <c r="B56" s="576"/>
      <c r="C56" s="577"/>
      <c r="D56" s="481"/>
      <c r="E56" s="482"/>
      <c r="F56" s="482"/>
      <c r="G56" s="286"/>
      <c r="H56" s="281"/>
      <c r="I56" s="482"/>
      <c r="J56" s="482"/>
      <c r="K56" s="482"/>
      <c r="L56" s="482"/>
      <c r="M56" s="482"/>
      <c r="N56" s="482"/>
      <c r="O56" s="281"/>
      <c r="P56" s="505"/>
      <c r="Q56" s="505"/>
      <c r="R56" s="483"/>
      <c r="S56" s="483"/>
      <c r="T56" s="483"/>
      <c r="U56" s="310"/>
      <c r="V56" s="583"/>
      <c r="W56" s="584"/>
      <c r="X56" s="303"/>
      <c r="Y56" s="306"/>
      <c r="Z56" s="303"/>
      <c r="AA56" s="296"/>
      <c r="AB56" s="306"/>
      <c r="AC56" s="287"/>
      <c r="AD56" s="407"/>
      <c r="AF56" s="418" t="str" cm="1">
        <f t="array" ref="AF56">_xlfn.IFS(X56="","",X56&lt;&gt;0,VLOOKUP(X56,$AF$79:$AG$159,2,FALSE))</f>
        <v/>
      </c>
      <c r="AG56" s="419" t="str" cm="1">
        <f t="array" ref="AG56">_xlfn.IFS(Y56="","",Y56&lt;&gt;0,VLOOKUP(Y56,$AF$79:$AG$159,2,FALSE))</f>
        <v/>
      </c>
      <c r="AH56" s="434" t="str" cm="1">
        <f t="array" ref="AH56">_xlfn.IFS(Z56="","",Z56&lt;&gt;0,VLOOKUP(Z56,$AF$79:$AG$159,2,FALSE))</f>
        <v/>
      </c>
      <c r="AI56" s="418" t="str" cm="1">
        <f t="array" ref="AI56">_xlfn.IFS(X56="","",IFERROR(VLOOKUP(X56,$AF$79:$AG$108,2,FALSE),"-")="-","",VLOOKUP(X56,$AF$79:$AG$108,2,FALSE)&gt;0,"☆")</f>
        <v/>
      </c>
      <c r="AJ56" s="419" t="str" cm="1">
        <f t="array" ref="AJ56">_xlfn.IFS(Y56="","",IFERROR(VLOOKUP(Y56,$AF$79:$AG$108,2,FALSE),"-")="-","",VLOOKUP(Y56,$AF$79:$AG$108,2,FALSE)&gt;0,"☆")</f>
        <v/>
      </c>
      <c r="AK56" s="435" t="str" cm="1">
        <f t="array" ref="AK56">_xlfn.IFS(Z56="","",IFERROR(VLOOKUP(Z56,$AF$79:$AG$108,2,FALSE),"-")="-","",VLOOKUP(Z56,$AF$79:$AG$108,2,FALSE)&gt;0,"☆")</f>
        <v/>
      </c>
      <c r="AL56" s="436" t="str" cm="1">
        <f t="array" ref="AL56">_xlfn.IFS(AA56="","",AA56&lt;&gt;0,VLOOKUP(AA56,$AF$79:$AG$159,2,FALSE))</f>
        <v/>
      </c>
      <c r="AM56" s="419" t="str" cm="1">
        <f t="array" ref="AM56">_xlfn.IFS(AB56="","",AB56&lt;&gt;0,VLOOKUP(AB56,$AF$79:$AG$159,2,FALSE))</f>
        <v/>
      </c>
      <c r="AN56" s="434" t="str" cm="1">
        <f t="array" ref="AN56">_xlfn.IFS(AC56="","",AC56&lt;&gt;0,VLOOKUP(AC56,$AF$79:$AG$159,2,FALSE))</f>
        <v/>
      </c>
      <c r="AO56" s="418" t="str" cm="1">
        <f t="array" ref="AO56">_xlfn.IFS(AA56="","",IFERROR(VLOOKUP(AA56,$AF$79:$AG$108,2,FALSE),"-")="-","",VLOOKUP(AA56,$AF$79:$AG$108,2,FALSE)&gt;0,"☆")</f>
        <v/>
      </c>
      <c r="AP56" s="419" t="str" cm="1">
        <f t="array" ref="AP56">_xlfn.IFS(AB56="","",IFERROR(VLOOKUP(AB56,$AF$79:$AG$108,2,FALSE),"-")="-","",VLOOKUP(AB56,$AF$79:$AG$108,2,FALSE)&gt;0,"☆")</f>
        <v/>
      </c>
      <c r="AQ56" s="435" t="str" cm="1">
        <f t="array" ref="AQ56">_xlfn.IFS(AC56="","",IFERROR(VLOOKUP(AC56,$AF$79:$AG$108,2,FALSE),"-")="-","",VLOOKUP(AC56,$AF$79:$AG$108,2,FALSE)&gt;0,"☆")</f>
        <v/>
      </c>
      <c r="AR56" s="437" t="str" cm="1">
        <f t="array" ref="AR56">_xlfn.IFS(AD56="","",AD56&lt;&gt;0,VLOOKUP(AD56,$AF$79:$AG$159,2,FALSE))</f>
        <v/>
      </c>
      <c r="AS56" s="423" t="str" cm="1">
        <f t="array" ref="AS56">_xlfn.IFS(AD56="","",IFERROR(VLOOKUP(AD56,$AF$79:$AG$108,2,FALSE),"-")="-","",VLOOKUP(AD56,$AF$79:$AG$108,2,FALSE)&gt;0,"☆")</f>
        <v/>
      </c>
      <c r="AU56" s="421">
        <f>IF($V56&lt;&gt;$AU$41,"",COUNTIF($V$43:$V56,$AU$41))</f>
        <v>14</v>
      </c>
      <c r="AV56" s="422">
        <f>IF($V56&lt;&gt;$AV$41,"",COUNTIF($V$43:$V56,$AV$41))</f>
        <v>14</v>
      </c>
      <c r="AW56" s="423">
        <f>IF($V56&lt;&gt;$AW$41,"",COUNTIF($V$43:$V56,$AW$41))</f>
        <v>14</v>
      </c>
    </row>
    <row r="57" spans="2:49" ht="23.15" customHeight="1">
      <c r="B57" s="576"/>
      <c r="C57" s="577"/>
      <c r="D57" s="481"/>
      <c r="E57" s="482"/>
      <c r="F57" s="482"/>
      <c r="G57" s="286"/>
      <c r="H57" s="281"/>
      <c r="I57" s="482"/>
      <c r="J57" s="482"/>
      <c r="K57" s="482"/>
      <c r="L57" s="482"/>
      <c r="M57" s="482"/>
      <c r="N57" s="482"/>
      <c r="O57" s="281"/>
      <c r="P57" s="505"/>
      <c r="Q57" s="505"/>
      <c r="R57" s="483"/>
      <c r="S57" s="483"/>
      <c r="T57" s="483"/>
      <c r="U57" s="310"/>
      <c r="V57" s="583"/>
      <c r="W57" s="584"/>
      <c r="X57" s="303"/>
      <c r="Y57" s="306"/>
      <c r="Z57" s="303"/>
      <c r="AA57" s="296"/>
      <c r="AB57" s="306"/>
      <c r="AC57" s="287"/>
      <c r="AD57" s="407"/>
      <c r="AF57" s="418" t="str" cm="1">
        <f t="array" ref="AF57">_xlfn.IFS(X57="","",X57&lt;&gt;0,VLOOKUP(X57,$AF$79:$AG$159,2,FALSE))</f>
        <v/>
      </c>
      <c r="AG57" s="419" t="str" cm="1">
        <f t="array" ref="AG57">_xlfn.IFS(Y57="","",Y57&lt;&gt;0,VLOOKUP(Y57,$AF$79:$AG$159,2,FALSE))</f>
        <v/>
      </c>
      <c r="AH57" s="434" t="str" cm="1">
        <f t="array" ref="AH57">_xlfn.IFS(Z57="","",Z57&lt;&gt;0,VLOOKUP(Z57,$AF$79:$AG$159,2,FALSE))</f>
        <v/>
      </c>
      <c r="AI57" s="418" t="str" cm="1">
        <f t="array" ref="AI57">_xlfn.IFS(X57="","",IFERROR(VLOOKUP(X57,$AF$79:$AG$108,2,FALSE),"-")="-","",VLOOKUP(X57,$AF$79:$AG$108,2,FALSE)&gt;0,"☆")</f>
        <v/>
      </c>
      <c r="AJ57" s="419" t="str" cm="1">
        <f t="array" ref="AJ57">_xlfn.IFS(Y57="","",IFERROR(VLOOKUP(Y57,$AF$79:$AG$108,2,FALSE),"-")="-","",VLOOKUP(Y57,$AF$79:$AG$108,2,FALSE)&gt;0,"☆")</f>
        <v/>
      </c>
      <c r="AK57" s="435" t="str" cm="1">
        <f t="array" ref="AK57">_xlfn.IFS(Z57="","",IFERROR(VLOOKUP(Z57,$AF$79:$AG$108,2,FALSE),"-")="-","",VLOOKUP(Z57,$AF$79:$AG$108,2,FALSE)&gt;0,"☆")</f>
        <v/>
      </c>
      <c r="AL57" s="436" t="str" cm="1">
        <f t="array" ref="AL57">_xlfn.IFS(AA57="","",AA57&lt;&gt;0,VLOOKUP(AA57,$AF$79:$AG$159,2,FALSE))</f>
        <v/>
      </c>
      <c r="AM57" s="419" t="str" cm="1">
        <f t="array" ref="AM57">_xlfn.IFS(AB57="","",AB57&lt;&gt;0,VLOOKUP(AB57,$AF$79:$AG$159,2,FALSE))</f>
        <v/>
      </c>
      <c r="AN57" s="434" t="str" cm="1">
        <f t="array" ref="AN57">_xlfn.IFS(AC57="","",AC57&lt;&gt;0,VLOOKUP(AC57,$AF$79:$AG$159,2,FALSE))</f>
        <v/>
      </c>
      <c r="AO57" s="418" t="str" cm="1">
        <f t="array" ref="AO57">_xlfn.IFS(AA57="","",IFERROR(VLOOKUP(AA57,$AF$79:$AG$108,2,FALSE),"-")="-","",VLOOKUP(AA57,$AF$79:$AG$108,2,FALSE)&gt;0,"☆")</f>
        <v/>
      </c>
      <c r="AP57" s="419" t="str" cm="1">
        <f t="array" ref="AP57">_xlfn.IFS(AB57="","",IFERROR(VLOOKUP(AB57,$AF$79:$AG$108,2,FALSE),"-")="-","",VLOOKUP(AB57,$AF$79:$AG$108,2,FALSE)&gt;0,"☆")</f>
        <v/>
      </c>
      <c r="AQ57" s="435" t="str" cm="1">
        <f t="array" ref="AQ57">_xlfn.IFS(AC57="","",IFERROR(VLOOKUP(AC57,$AF$79:$AG$108,2,FALSE),"-")="-","",VLOOKUP(AC57,$AF$79:$AG$108,2,FALSE)&gt;0,"☆")</f>
        <v/>
      </c>
      <c r="AR57" s="437" t="str" cm="1">
        <f t="array" ref="AR57">_xlfn.IFS(AD57="","",AD57&lt;&gt;0,VLOOKUP(AD57,$AF$79:$AG$159,2,FALSE))</f>
        <v/>
      </c>
      <c r="AS57" s="423" t="str" cm="1">
        <f t="array" ref="AS57">_xlfn.IFS(AD57="","",IFERROR(VLOOKUP(AD57,$AF$79:$AG$108,2,FALSE),"-")="-","",VLOOKUP(AD57,$AF$79:$AG$108,2,FALSE)&gt;0,"☆")</f>
        <v/>
      </c>
      <c r="AU57" s="421">
        <f>IF($V57&lt;&gt;$AU$41,"",COUNTIF($V$43:$V57,$AU$41))</f>
        <v>15</v>
      </c>
      <c r="AV57" s="422">
        <f>IF($V57&lt;&gt;$AV$41,"",COUNTIF($V$43:$V57,$AV$41))</f>
        <v>15</v>
      </c>
      <c r="AW57" s="423">
        <f>IF($V57&lt;&gt;$AW$41,"",COUNTIF($V$43:$V57,$AW$41))</f>
        <v>15</v>
      </c>
    </row>
    <row r="58" spans="2:49" ht="23.15" customHeight="1">
      <c r="B58" s="576"/>
      <c r="C58" s="577"/>
      <c r="D58" s="480"/>
      <c r="E58" s="480"/>
      <c r="F58" s="481"/>
      <c r="G58" s="286"/>
      <c r="H58" s="281"/>
      <c r="I58" s="482"/>
      <c r="J58" s="482"/>
      <c r="K58" s="482"/>
      <c r="L58" s="482"/>
      <c r="M58" s="482"/>
      <c r="N58" s="482"/>
      <c r="O58" s="281"/>
      <c r="P58" s="505"/>
      <c r="Q58" s="505"/>
      <c r="R58" s="483"/>
      <c r="S58" s="483"/>
      <c r="T58" s="483"/>
      <c r="U58" s="310"/>
      <c r="V58" s="583"/>
      <c r="W58" s="584"/>
      <c r="X58" s="303"/>
      <c r="Y58" s="306"/>
      <c r="Z58" s="303"/>
      <c r="AA58" s="296"/>
      <c r="AB58" s="306"/>
      <c r="AC58" s="287"/>
      <c r="AD58" s="407"/>
      <c r="AF58" s="418" t="str" cm="1">
        <f t="array" ref="AF58">_xlfn.IFS(X58="","",X58&lt;&gt;0,VLOOKUP(X58,$AF$79:$AG$159,2,FALSE))</f>
        <v/>
      </c>
      <c r="AG58" s="419" t="str" cm="1">
        <f t="array" ref="AG58">_xlfn.IFS(Y58="","",Y58&lt;&gt;0,VLOOKUP(Y58,$AF$79:$AG$159,2,FALSE))</f>
        <v/>
      </c>
      <c r="AH58" s="434" t="str" cm="1">
        <f t="array" ref="AH58">_xlfn.IFS(Z58="","",Z58&lt;&gt;0,VLOOKUP(Z58,$AF$79:$AG$159,2,FALSE))</f>
        <v/>
      </c>
      <c r="AI58" s="418" t="str" cm="1">
        <f t="array" ref="AI58">_xlfn.IFS(X58="","",IFERROR(VLOOKUP(X58,$AF$79:$AG$108,2,FALSE),"-")="-","",VLOOKUP(X58,$AF$79:$AG$108,2,FALSE)&gt;0,"☆")</f>
        <v/>
      </c>
      <c r="AJ58" s="419" t="str" cm="1">
        <f t="array" ref="AJ58">_xlfn.IFS(Y58="","",IFERROR(VLOOKUP(Y58,$AF$79:$AG$108,2,FALSE),"-")="-","",VLOOKUP(Y58,$AF$79:$AG$108,2,FALSE)&gt;0,"☆")</f>
        <v/>
      </c>
      <c r="AK58" s="435" t="str" cm="1">
        <f t="array" ref="AK58">_xlfn.IFS(Z58="","",IFERROR(VLOOKUP(Z58,$AF$79:$AG$108,2,FALSE),"-")="-","",VLOOKUP(Z58,$AF$79:$AG$108,2,FALSE)&gt;0,"☆")</f>
        <v/>
      </c>
      <c r="AL58" s="436" t="str" cm="1">
        <f t="array" ref="AL58">_xlfn.IFS(AA58="","",AA58&lt;&gt;0,VLOOKUP(AA58,$AF$79:$AG$159,2,FALSE))</f>
        <v/>
      </c>
      <c r="AM58" s="419" t="str" cm="1">
        <f t="array" ref="AM58">_xlfn.IFS(AB58="","",AB58&lt;&gt;0,VLOOKUP(AB58,$AF$79:$AG$159,2,FALSE))</f>
        <v/>
      </c>
      <c r="AN58" s="434" t="str" cm="1">
        <f t="array" ref="AN58">_xlfn.IFS(AC58="","",AC58&lt;&gt;0,VLOOKUP(AC58,$AF$79:$AG$159,2,FALSE))</f>
        <v/>
      </c>
      <c r="AO58" s="418" t="str" cm="1">
        <f t="array" ref="AO58">_xlfn.IFS(AA58="","",IFERROR(VLOOKUP(AA58,$AF$79:$AG$108,2,FALSE),"-")="-","",VLOOKUP(AA58,$AF$79:$AG$108,2,FALSE)&gt;0,"☆")</f>
        <v/>
      </c>
      <c r="AP58" s="419" t="str" cm="1">
        <f t="array" ref="AP58">_xlfn.IFS(AB58="","",IFERROR(VLOOKUP(AB58,$AF$79:$AG$108,2,FALSE),"-")="-","",VLOOKUP(AB58,$AF$79:$AG$108,2,FALSE)&gt;0,"☆")</f>
        <v/>
      </c>
      <c r="AQ58" s="435" t="str" cm="1">
        <f t="array" ref="AQ58">_xlfn.IFS(AC58="","",IFERROR(VLOOKUP(AC58,$AF$79:$AG$108,2,FALSE),"-")="-","",VLOOKUP(AC58,$AF$79:$AG$108,2,FALSE)&gt;0,"☆")</f>
        <v/>
      </c>
      <c r="AR58" s="437" t="str" cm="1">
        <f t="array" ref="AR58">_xlfn.IFS(AD58="","",AD58&lt;&gt;0,VLOOKUP(AD58,$AF$79:$AG$159,2,FALSE))</f>
        <v/>
      </c>
      <c r="AS58" s="423" t="str" cm="1">
        <f t="array" ref="AS58">_xlfn.IFS(AD58="","",IFERROR(VLOOKUP(AD58,$AF$79:$AG$108,2,FALSE),"-")="-","",VLOOKUP(AD58,$AF$79:$AG$108,2,FALSE)&gt;0,"☆")</f>
        <v/>
      </c>
      <c r="AU58" s="421">
        <f>IF($V58&lt;&gt;$AU$41,"",COUNTIF($V$43:$V58,$AU$41))</f>
        <v>16</v>
      </c>
      <c r="AV58" s="422">
        <f>IF($V58&lt;&gt;$AV$41,"",COUNTIF($V$43:$V58,$AV$41))</f>
        <v>16</v>
      </c>
      <c r="AW58" s="423">
        <f>IF($V58&lt;&gt;$AW$41,"",COUNTIF($V$43:$V58,$AW$41))</f>
        <v>16</v>
      </c>
    </row>
    <row r="59" spans="2:49" ht="23.15" customHeight="1">
      <c r="B59" s="576"/>
      <c r="C59" s="577"/>
      <c r="D59" s="480"/>
      <c r="E59" s="480"/>
      <c r="F59" s="481"/>
      <c r="G59" s="286"/>
      <c r="H59" s="281"/>
      <c r="I59" s="482"/>
      <c r="J59" s="482"/>
      <c r="K59" s="482"/>
      <c r="L59" s="482"/>
      <c r="M59" s="482"/>
      <c r="N59" s="482"/>
      <c r="O59" s="281"/>
      <c r="P59" s="505"/>
      <c r="Q59" s="505"/>
      <c r="R59" s="483"/>
      <c r="S59" s="483"/>
      <c r="T59" s="483"/>
      <c r="U59" s="310"/>
      <c r="V59" s="583"/>
      <c r="W59" s="584"/>
      <c r="X59" s="303"/>
      <c r="Y59" s="306"/>
      <c r="Z59" s="303"/>
      <c r="AA59" s="296"/>
      <c r="AB59" s="306"/>
      <c r="AC59" s="287"/>
      <c r="AD59" s="407"/>
      <c r="AE59" s="328"/>
      <c r="AF59" s="418" t="str" cm="1">
        <f t="array" ref="AF59">_xlfn.IFS(X59="","",X59&lt;&gt;0,VLOOKUP(X59,$AF$79:$AG$159,2,FALSE))</f>
        <v/>
      </c>
      <c r="AG59" s="419" t="str" cm="1">
        <f t="array" ref="AG59">_xlfn.IFS(Y59="","",Y59&lt;&gt;0,VLOOKUP(Y59,$AF$79:$AG$159,2,FALSE))</f>
        <v/>
      </c>
      <c r="AH59" s="434" t="str" cm="1">
        <f t="array" ref="AH59">_xlfn.IFS(Z59="","",Z59&lt;&gt;0,VLOOKUP(Z59,$AF$79:$AG$159,2,FALSE))</f>
        <v/>
      </c>
      <c r="AI59" s="418" t="str" cm="1">
        <f t="array" ref="AI59">_xlfn.IFS(X59="","",IFERROR(VLOOKUP(X59,$AF$79:$AG$108,2,FALSE),"-")="-","",VLOOKUP(X59,$AF$79:$AG$108,2,FALSE)&gt;0,"☆")</f>
        <v/>
      </c>
      <c r="AJ59" s="419" t="str" cm="1">
        <f t="array" ref="AJ59">_xlfn.IFS(Y59="","",IFERROR(VLOOKUP(Y59,$AF$79:$AG$108,2,FALSE),"-")="-","",VLOOKUP(Y59,$AF$79:$AG$108,2,FALSE)&gt;0,"☆")</f>
        <v/>
      </c>
      <c r="AK59" s="435" t="str" cm="1">
        <f t="array" ref="AK59">_xlfn.IFS(Z59="","",IFERROR(VLOOKUP(Z59,$AF$79:$AG$108,2,FALSE),"-")="-","",VLOOKUP(Z59,$AF$79:$AG$108,2,FALSE)&gt;0,"☆")</f>
        <v/>
      </c>
      <c r="AL59" s="436" t="str" cm="1">
        <f t="array" ref="AL59">_xlfn.IFS(AA59="","",AA59&lt;&gt;0,VLOOKUP(AA59,$AF$79:$AG$159,2,FALSE))</f>
        <v/>
      </c>
      <c r="AM59" s="419" t="str" cm="1">
        <f t="array" ref="AM59">_xlfn.IFS(AB59="","",AB59&lt;&gt;0,VLOOKUP(AB59,$AF$79:$AG$159,2,FALSE))</f>
        <v/>
      </c>
      <c r="AN59" s="434" t="str" cm="1">
        <f t="array" ref="AN59">_xlfn.IFS(AC59="","",AC59&lt;&gt;0,VLOOKUP(AC59,$AF$79:$AG$159,2,FALSE))</f>
        <v/>
      </c>
      <c r="AO59" s="418" t="str" cm="1">
        <f t="array" ref="AO59">_xlfn.IFS(AA59="","",IFERROR(VLOOKUP(AA59,$AF$79:$AG$108,2,FALSE),"-")="-","",VLOOKUP(AA59,$AF$79:$AG$108,2,FALSE)&gt;0,"☆")</f>
        <v/>
      </c>
      <c r="AP59" s="419" t="str" cm="1">
        <f t="array" ref="AP59">_xlfn.IFS(AB59="","",IFERROR(VLOOKUP(AB59,$AF$79:$AG$108,2,FALSE),"-")="-","",VLOOKUP(AB59,$AF$79:$AG$108,2,FALSE)&gt;0,"☆")</f>
        <v/>
      </c>
      <c r="AQ59" s="435" t="str" cm="1">
        <f t="array" ref="AQ59">_xlfn.IFS(AC59="","",IFERROR(VLOOKUP(AC59,$AF$79:$AG$108,2,FALSE),"-")="-","",VLOOKUP(AC59,$AF$79:$AG$108,2,FALSE)&gt;0,"☆")</f>
        <v/>
      </c>
      <c r="AR59" s="437" t="str" cm="1">
        <f t="array" ref="AR59">_xlfn.IFS(AD59="","",AD59&lt;&gt;0,VLOOKUP(AD59,$AF$79:$AG$159,2,FALSE))</f>
        <v/>
      </c>
      <c r="AS59" s="423" t="str" cm="1">
        <f t="array" ref="AS59">_xlfn.IFS(AD59="","",IFERROR(VLOOKUP(AD59,$AF$79:$AG$108,2,FALSE),"-")="-","",VLOOKUP(AD59,$AF$79:$AG$108,2,FALSE)&gt;0,"☆")</f>
        <v/>
      </c>
      <c r="AU59" s="421">
        <f>IF($V59&lt;&gt;$AU$41,"",COUNTIF($V$43:$V59,$AU$41))</f>
        <v>17</v>
      </c>
      <c r="AV59" s="422">
        <f>IF($V59&lt;&gt;$AV$41,"",COUNTIF($V$43:$V59,$AV$41))</f>
        <v>17</v>
      </c>
      <c r="AW59" s="423">
        <f>IF($V59&lt;&gt;$AW$41,"",COUNTIF($V$43:$V59,$AW$41))</f>
        <v>17</v>
      </c>
    </row>
    <row r="60" spans="2:49" ht="23.15" customHeight="1">
      <c r="B60" s="576"/>
      <c r="C60" s="577"/>
      <c r="D60" s="480"/>
      <c r="E60" s="480"/>
      <c r="F60" s="481"/>
      <c r="G60" s="286"/>
      <c r="H60" s="281"/>
      <c r="I60" s="482"/>
      <c r="J60" s="482"/>
      <c r="K60" s="482"/>
      <c r="L60" s="482"/>
      <c r="M60" s="482"/>
      <c r="N60" s="482"/>
      <c r="O60" s="281"/>
      <c r="P60" s="505"/>
      <c r="Q60" s="505"/>
      <c r="R60" s="483"/>
      <c r="S60" s="483"/>
      <c r="T60" s="483"/>
      <c r="U60" s="310"/>
      <c r="V60" s="583"/>
      <c r="W60" s="584"/>
      <c r="X60" s="303"/>
      <c r="Y60" s="306"/>
      <c r="Z60" s="303"/>
      <c r="AA60" s="296"/>
      <c r="AB60" s="306"/>
      <c r="AC60" s="287"/>
      <c r="AD60" s="407"/>
      <c r="AE60" s="328"/>
      <c r="AF60" s="418" t="str" cm="1">
        <f t="array" ref="AF60">_xlfn.IFS(X60="","",X60&lt;&gt;0,VLOOKUP(X60,$AF$79:$AG$159,2,FALSE))</f>
        <v/>
      </c>
      <c r="AG60" s="419" t="str" cm="1">
        <f t="array" ref="AG60">_xlfn.IFS(Y60="","",Y60&lt;&gt;0,VLOOKUP(Y60,$AF$79:$AG$159,2,FALSE))</f>
        <v/>
      </c>
      <c r="AH60" s="434" t="str" cm="1">
        <f t="array" ref="AH60">_xlfn.IFS(Z60="","",Z60&lt;&gt;0,VLOOKUP(Z60,$AF$79:$AG$159,2,FALSE))</f>
        <v/>
      </c>
      <c r="AI60" s="418" t="str" cm="1">
        <f t="array" ref="AI60">_xlfn.IFS(X60="","",IFERROR(VLOOKUP(X60,$AF$79:$AG$108,2,FALSE),"-")="-","",VLOOKUP(X60,$AF$79:$AG$108,2,FALSE)&gt;0,"☆")</f>
        <v/>
      </c>
      <c r="AJ60" s="419" t="str" cm="1">
        <f t="array" ref="AJ60">_xlfn.IFS(Y60="","",IFERROR(VLOOKUP(Y60,$AF$79:$AG$108,2,FALSE),"-")="-","",VLOOKUP(Y60,$AF$79:$AG$108,2,FALSE)&gt;0,"☆")</f>
        <v/>
      </c>
      <c r="AK60" s="435" t="str" cm="1">
        <f t="array" ref="AK60">_xlfn.IFS(Z60="","",IFERROR(VLOOKUP(Z60,$AF$79:$AG$108,2,FALSE),"-")="-","",VLOOKUP(Z60,$AF$79:$AG$108,2,FALSE)&gt;0,"☆")</f>
        <v/>
      </c>
      <c r="AL60" s="436" t="str" cm="1">
        <f t="array" ref="AL60">_xlfn.IFS(AA60="","",AA60&lt;&gt;0,VLOOKUP(AA60,$AF$79:$AG$159,2,FALSE))</f>
        <v/>
      </c>
      <c r="AM60" s="419" t="str" cm="1">
        <f t="array" ref="AM60">_xlfn.IFS(AB60="","",AB60&lt;&gt;0,VLOOKUP(AB60,$AF$79:$AG$159,2,FALSE))</f>
        <v/>
      </c>
      <c r="AN60" s="434" t="str" cm="1">
        <f t="array" ref="AN60">_xlfn.IFS(AC60="","",AC60&lt;&gt;0,VLOOKUP(AC60,$AF$79:$AG$159,2,FALSE))</f>
        <v/>
      </c>
      <c r="AO60" s="418" t="str" cm="1">
        <f t="array" ref="AO60">_xlfn.IFS(AA60="","",IFERROR(VLOOKUP(AA60,$AF$79:$AG$108,2,FALSE),"-")="-","",VLOOKUP(AA60,$AF$79:$AG$108,2,FALSE)&gt;0,"☆")</f>
        <v/>
      </c>
      <c r="AP60" s="419" t="str" cm="1">
        <f t="array" ref="AP60">_xlfn.IFS(AB60="","",IFERROR(VLOOKUP(AB60,$AF$79:$AG$108,2,FALSE),"-")="-","",VLOOKUP(AB60,$AF$79:$AG$108,2,FALSE)&gt;0,"☆")</f>
        <v/>
      </c>
      <c r="AQ60" s="435" t="str" cm="1">
        <f t="array" ref="AQ60">_xlfn.IFS(AC60="","",IFERROR(VLOOKUP(AC60,$AF$79:$AG$108,2,FALSE),"-")="-","",VLOOKUP(AC60,$AF$79:$AG$108,2,FALSE)&gt;0,"☆")</f>
        <v/>
      </c>
      <c r="AR60" s="437" t="str" cm="1">
        <f t="array" ref="AR60">_xlfn.IFS(AD60="","",AD60&lt;&gt;0,VLOOKUP(AD60,$AF$79:$AG$159,2,FALSE))</f>
        <v/>
      </c>
      <c r="AS60" s="423" t="str" cm="1">
        <f t="array" ref="AS60">_xlfn.IFS(AD60="","",IFERROR(VLOOKUP(AD60,$AF$79:$AG$108,2,FALSE),"-")="-","",VLOOKUP(AD60,$AF$79:$AG$108,2,FALSE)&gt;0,"☆")</f>
        <v/>
      </c>
      <c r="AU60" s="421">
        <f>IF($V60&lt;&gt;$AU$41,"",COUNTIF($V$43:$V60,$AU$41))</f>
        <v>18</v>
      </c>
      <c r="AV60" s="422">
        <f>IF($V60&lt;&gt;$AV$41,"",COUNTIF($V$43:$V60,$AV$41))</f>
        <v>18</v>
      </c>
      <c r="AW60" s="423">
        <f>IF($V60&lt;&gt;$AW$41,"",COUNTIF($V$43:$V60,$AW$41))</f>
        <v>18</v>
      </c>
    </row>
    <row r="61" spans="2:49" ht="23.15" customHeight="1">
      <c r="B61" s="576"/>
      <c r="C61" s="577"/>
      <c r="D61" s="480"/>
      <c r="E61" s="480"/>
      <c r="F61" s="481"/>
      <c r="G61" s="286"/>
      <c r="H61" s="281"/>
      <c r="I61" s="482"/>
      <c r="J61" s="482"/>
      <c r="K61" s="482"/>
      <c r="L61" s="482"/>
      <c r="M61" s="482"/>
      <c r="N61" s="482"/>
      <c r="O61" s="281"/>
      <c r="P61" s="505"/>
      <c r="Q61" s="505"/>
      <c r="R61" s="483"/>
      <c r="S61" s="483"/>
      <c r="T61" s="483"/>
      <c r="U61" s="310"/>
      <c r="V61" s="583"/>
      <c r="W61" s="584"/>
      <c r="X61" s="303"/>
      <c r="Y61" s="306"/>
      <c r="Z61" s="303"/>
      <c r="AA61" s="296"/>
      <c r="AB61" s="306"/>
      <c r="AC61" s="287"/>
      <c r="AD61" s="407"/>
      <c r="AF61" s="438" t="str" cm="1">
        <f t="array" ref="AF61">_xlfn.IFS(X61="","",X61&lt;&gt;0,VLOOKUP(X61,$AF$79:$AG$159,2,FALSE))</f>
        <v/>
      </c>
      <c r="AG61" s="439" t="str" cm="1">
        <f t="array" ref="AG61">_xlfn.IFS(Y61="","",Y61&lt;&gt;0,VLOOKUP(Y61,$AF$79:$AG$159,2,FALSE))</f>
        <v/>
      </c>
      <c r="AH61" s="440" t="str" cm="1">
        <f t="array" ref="AH61">_xlfn.IFS(Z61="","",Z61&lt;&gt;0,VLOOKUP(Z61,$AF$79:$AG$159,2,FALSE))</f>
        <v/>
      </c>
      <c r="AI61" s="438" t="str" cm="1">
        <f t="array" ref="AI61">_xlfn.IFS(X61="","",IFERROR(VLOOKUP(X61,$AF$79:$AG$108,2,FALSE),"-")="-","",VLOOKUP(X61,$AF$79:$AG$108,2,FALSE)&gt;0,"☆")</f>
        <v/>
      </c>
      <c r="AJ61" s="439" t="str" cm="1">
        <f t="array" ref="AJ61">_xlfn.IFS(Y61="","",IFERROR(VLOOKUP(Y61,$AF$79:$AG$108,2,FALSE),"-")="-","",VLOOKUP(Y61,$AF$79:$AG$108,2,FALSE)&gt;0,"☆")</f>
        <v/>
      </c>
      <c r="AK61" s="441" t="str" cm="1">
        <f t="array" ref="AK61">_xlfn.IFS(Z61="","",IFERROR(VLOOKUP(Z61,$AF$79:$AG$108,2,FALSE),"-")="-","",VLOOKUP(Z61,$AF$79:$AG$108,2,FALSE)&gt;0,"☆")</f>
        <v/>
      </c>
      <c r="AL61" s="442" t="str" cm="1">
        <f t="array" ref="AL61">_xlfn.IFS(AA61="","",AA61&lt;&gt;0,VLOOKUP(AA61,$AF$79:$AG$159,2,FALSE))</f>
        <v/>
      </c>
      <c r="AM61" s="439" t="str" cm="1">
        <f t="array" ref="AM61">_xlfn.IFS(AB61="","",AB61&lt;&gt;0,VLOOKUP(AB61,$AF$79:$AG$159,2,FALSE))</f>
        <v/>
      </c>
      <c r="AN61" s="440" t="str" cm="1">
        <f t="array" ref="AN61">_xlfn.IFS(AC61="","",AC61&lt;&gt;0,VLOOKUP(AC61,$AF$79:$AG$159,2,FALSE))</f>
        <v/>
      </c>
      <c r="AO61" s="438" t="str" cm="1">
        <f t="array" ref="AO61">_xlfn.IFS(AA61="","",IFERROR(VLOOKUP(AA61,$AF$79:$AG$108,2,FALSE),"-")="-","",VLOOKUP(AA61,$AF$79:$AG$108,2,FALSE)&gt;0,"☆")</f>
        <v/>
      </c>
      <c r="AP61" s="439" t="str" cm="1">
        <f t="array" ref="AP61">_xlfn.IFS(AB61="","",IFERROR(VLOOKUP(AB61,$AF$79:$AG$108,2,FALSE),"-")="-","",VLOOKUP(AB61,$AF$79:$AG$108,2,FALSE)&gt;0,"☆")</f>
        <v/>
      </c>
      <c r="AQ61" s="441" t="str" cm="1">
        <f t="array" ref="AQ61">_xlfn.IFS(AC61="","",IFERROR(VLOOKUP(AC61,$AF$79:$AG$108,2,FALSE),"-")="-","",VLOOKUP(AC61,$AF$79:$AG$108,2,FALSE)&gt;0,"☆")</f>
        <v/>
      </c>
      <c r="AR61" s="437" t="str" cm="1">
        <f t="array" ref="AR61">_xlfn.IFS(AD61="","",AD61&lt;&gt;0,VLOOKUP(AD61,$AF$79:$AG$159,2,FALSE))</f>
        <v/>
      </c>
      <c r="AS61" s="423" t="str" cm="1">
        <f t="array" ref="AS61">_xlfn.IFS(AD61="","",IFERROR(VLOOKUP(AD61,$AF$79:$AG$108,2,FALSE),"-")="-","",VLOOKUP(AD61,$AF$79:$AG$108,2,FALSE)&gt;0,"☆")</f>
        <v/>
      </c>
      <c r="AU61" s="421">
        <f>IF($V61&lt;&gt;$AU$41,"",COUNTIF($V$43:$V61,$AU$41))</f>
        <v>19</v>
      </c>
      <c r="AV61" s="422">
        <f>IF($V61&lt;&gt;$AV$41,"",COUNTIF($V$43:$V61,$AV$41))</f>
        <v>19</v>
      </c>
      <c r="AW61" s="423">
        <f>IF($V61&lt;&gt;$AW$41,"",COUNTIF($V$43:$V61,$AW$41))</f>
        <v>19</v>
      </c>
    </row>
    <row r="62" spans="2:49" ht="23.15" customHeight="1">
      <c r="B62" s="576"/>
      <c r="C62" s="577"/>
      <c r="D62" s="480"/>
      <c r="E62" s="480"/>
      <c r="F62" s="481"/>
      <c r="G62" s="286"/>
      <c r="H62" s="281"/>
      <c r="I62" s="482"/>
      <c r="J62" s="482"/>
      <c r="K62" s="482"/>
      <c r="L62" s="482"/>
      <c r="M62" s="482"/>
      <c r="N62" s="482"/>
      <c r="O62" s="281"/>
      <c r="P62" s="505"/>
      <c r="Q62" s="505"/>
      <c r="R62" s="483"/>
      <c r="S62" s="483"/>
      <c r="T62" s="483"/>
      <c r="U62" s="310"/>
      <c r="V62" s="583"/>
      <c r="W62" s="584"/>
      <c r="X62" s="303"/>
      <c r="Y62" s="306"/>
      <c r="Z62" s="303"/>
      <c r="AA62" s="296"/>
      <c r="AB62" s="306"/>
      <c r="AC62" s="287"/>
      <c r="AD62" s="407"/>
      <c r="AF62" s="438" t="str" cm="1">
        <f t="array" ref="AF62">_xlfn.IFS(X62="","",X62&lt;&gt;0,VLOOKUP(X62,$AF$79:$AG$159,2,FALSE))</f>
        <v/>
      </c>
      <c r="AG62" s="439" t="str" cm="1">
        <f t="array" ref="AG62">_xlfn.IFS(Y62="","",Y62&lt;&gt;0,VLOOKUP(Y62,$AF$79:$AG$159,2,FALSE))</f>
        <v/>
      </c>
      <c r="AH62" s="440" t="str" cm="1">
        <f t="array" ref="AH62">_xlfn.IFS(Z62="","",Z62&lt;&gt;0,VLOOKUP(Z62,$AF$79:$AG$159,2,FALSE))</f>
        <v/>
      </c>
      <c r="AI62" s="438" t="str" cm="1">
        <f t="array" ref="AI62">_xlfn.IFS(X62="","",IFERROR(VLOOKUP(X62,$AF$79:$AG$108,2,FALSE),"-")="-","",VLOOKUP(X62,$AF$79:$AG$108,2,FALSE)&gt;0,"☆")</f>
        <v/>
      </c>
      <c r="AJ62" s="439" t="str" cm="1">
        <f t="array" ref="AJ62">_xlfn.IFS(Y62="","",IFERROR(VLOOKUP(Y62,$AF$79:$AG$108,2,FALSE),"-")="-","",VLOOKUP(Y62,$AF$79:$AG$108,2,FALSE)&gt;0,"☆")</f>
        <v/>
      </c>
      <c r="AK62" s="441" t="str" cm="1">
        <f t="array" ref="AK62">_xlfn.IFS(Z62="","",IFERROR(VLOOKUP(Z62,$AF$79:$AG$108,2,FALSE),"-")="-","",VLOOKUP(Z62,$AF$79:$AG$108,2,FALSE)&gt;0,"☆")</f>
        <v/>
      </c>
      <c r="AL62" s="442" t="str" cm="1">
        <f t="array" ref="AL62">_xlfn.IFS(AA62="","",AA62&lt;&gt;0,VLOOKUP(AA62,$AF$79:$AG$159,2,FALSE))</f>
        <v/>
      </c>
      <c r="AM62" s="439" t="str" cm="1">
        <f t="array" ref="AM62">_xlfn.IFS(AB62="","",AB62&lt;&gt;0,VLOOKUP(AB62,$AF$79:$AG$159,2,FALSE))</f>
        <v/>
      </c>
      <c r="AN62" s="440" t="str" cm="1">
        <f t="array" ref="AN62">_xlfn.IFS(AC62="","",AC62&lt;&gt;0,VLOOKUP(AC62,$AF$79:$AG$159,2,FALSE))</f>
        <v/>
      </c>
      <c r="AO62" s="438" t="str" cm="1">
        <f t="array" ref="AO62">_xlfn.IFS(AA62="","",IFERROR(VLOOKUP(AA62,$AF$79:$AG$108,2,FALSE),"-")="-","",VLOOKUP(AA62,$AF$79:$AG$108,2,FALSE)&gt;0,"☆")</f>
        <v/>
      </c>
      <c r="AP62" s="439" t="str" cm="1">
        <f t="array" ref="AP62">_xlfn.IFS(AB62="","",IFERROR(VLOOKUP(AB62,$AF$79:$AG$108,2,FALSE),"-")="-","",VLOOKUP(AB62,$AF$79:$AG$108,2,FALSE)&gt;0,"☆")</f>
        <v/>
      </c>
      <c r="AQ62" s="441" t="str" cm="1">
        <f t="array" ref="AQ62">_xlfn.IFS(AC62="","",IFERROR(VLOOKUP(AC62,$AF$79:$AG$108,2,FALSE),"-")="-","",VLOOKUP(AC62,$AF$79:$AG$108,2,FALSE)&gt;0,"☆")</f>
        <v/>
      </c>
      <c r="AR62" s="437" t="str" cm="1">
        <f t="array" ref="AR62">_xlfn.IFS(AD62="","",AD62&lt;&gt;0,VLOOKUP(AD62,$AF$79:$AG$159,2,FALSE))</f>
        <v/>
      </c>
      <c r="AS62" s="423" t="str" cm="1">
        <f t="array" ref="AS62">_xlfn.IFS(AD62="","",IFERROR(VLOOKUP(AD62,$AF$79:$AG$108,2,FALSE),"-")="-","",VLOOKUP(AD62,$AF$79:$AG$108,2,FALSE)&gt;0,"☆")</f>
        <v/>
      </c>
      <c r="AU62" s="421">
        <f>IF($V62&lt;&gt;$AU$41,"",COUNTIF($V$43:$V62,$AU$41))</f>
        <v>20</v>
      </c>
      <c r="AV62" s="422">
        <f>IF($V62&lt;&gt;$AV$41,"",COUNTIF($V$43:$V62,$AV$41))</f>
        <v>20</v>
      </c>
      <c r="AW62" s="423">
        <f>IF($V62&lt;&gt;$AW$41,"",COUNTIF($V$43:$V62,$AW$41))</f>
        <v>20</v>
      </c>
    </row>
    <row r="63" spans="2:49" ht="23.15" customHeight="1">
      <c r="B63" s="576"/>
      <c r="C63" s="577"/>
      <c r="D63" s="480"/>
      <c r="E63" s="480"/>
      <c r="F63" s="481"/>
      <c r="G63" s="286"/>
      <c r="H63" s="281"/>
      <c r="I63" s="482"/>
      <c r="J63" s="482"/>
      <c r="K63" s="482"/>
      <c r="L63" s="482"/>
      <c r="M63" s="482"/>
      <c r="N63" s="482"/>
      <c r="O63" s="281"/>
      <c r="P63" s="505"/>
      <c r="Q63" s="505"/>
      <c r="R63" s="483"/>
      <c r="S63" s="483"/>
      <c r="T63" s="483"/>
      <c r="U63" s="310"/>
      <c r="V63" s="583"/>
      <c r="W63" s="584"/>
      <c r="X63" s="303"/>
      <c r="Y63" s="306"/>
      <c r="Z63" s="303"/>
      <c r="AA63" s="296"/>
      <c r="AB63" s="306"/>
      <c r="AC63" s="287"/>
      <c r="AD63" s="407"/>
      <c r="AE63" s="316"/>
      <c r="AF63" s="438" t="str" cm="1">
        <f t="array" ref="AF63">_xlfn.IFS(X63="","",X63&lt;&gt;0,VLOOKUP(X63,$AF$79:$AG$159,2,FALSE))</f>
        <v/>
      </c>
      <c r="AG63" s="439" t="str" cm="1">
        <f t="array" ref="AG63">_xlfn.IFS(Y63="","",Y63&lt;&gt;0,VLOOKUP(Y63,$AF$79:$AG$159,2,FALSE))</f>
        <v/>
      </c>
      <c r="AH63" s="440" t="str" cm="1">
        <f t="array" ref="AH63">_xlfn.IFS(Z63="","",Z63&lt;&gt;0,VLOOKUP(Z63,$AF$79:$AG$159,2,FALSE))</f>
        <v/>
      </c>
      <c r="AI63" s="438" t="str" cm="1">
        <f t="array" ref="AI63">_xlfn.IFS(X63="","",IFERROR(VLOOKUP(X63,$AF$79:$AG$108,2,FALSE),"-")="-","",VLOOKUP(X63,$AF$79:$AG$108,2,FALSE)&gt;0,"☆")</f>
        <v/>
      </c>
      <c r="AJ63" s="439" t="str" cm="1">
        <f t="array" ref="AJ63">_xlfn.IFS(Y63="","",IFERROR(VLOOKUP(Y63,$AF$79:$AG$108,2,FALSE),"-")="-","",VLOOKUP(Y63,$AF$79:$AG$108,2,FALSE)&gt;0,"☆")</f>
        <v/>
      </c>
      <c r="AK63" s="441" t="str" cm="1">
        <f t="array" ref="AK63">_xlfn.IFS(Z63="","",IFERROR(VLOOKUP(Z63,$AF$79:$AG$108,2,FALSE),"-")="-","",VLOOKUP(Z63,$AF$79:$AG$108,2,FALSE)&gt;0,"☆")</f>
        <v/>
      </c>
      <c r="AL63" s="442" t="str" cm="1">
        <f t="array" ref="AL63">_xlfn.IFS(AA63="","",AA63&lt;&gt;0,VLOOKUP(AA63,$AF$79:$AG$159,2,FALSE))</f>
        <v/>
      </c>
      <c r="AM63" s="439" t="str" cm="1">
        <f t="array" ref="AM63">_xlfn.IFS(AB63="","",AB63&lt;&gt;0,VLOOKUP(AB63,$AF$79:$AG$159,2,FALSE))</f>
        <v/>
      </c>
      <c r="AN63" s="440" t="str" cm="1">
        <f t="array" ref="AN63">_xlfn.IFS(AC63="","",AC63&lt;&gt;0,VLOOKUP(AC63,$AF$79:$AG$159,2,FALSE))</f>
        <v/>
      </c>
      <c r="AO63" s="438" t="str" cm="1">
        <f t="array" ref="AO63">_xlfn.IFS(AA63="","",IFERROR(VLOOKUP(AA63,$AF$79:$AG$108,2,FALSE),"-")="-","",VLOOKUP(AA63,$AF$79:$AG$108,2,FALSE)&gt;0,"☆")</f>
        <v/>
      </c>
      <c r="AP63" s="439" t="str" cm="1">
        <f t="array" ref="AP63">_xlfn.IFS(AB63="","",IFERROR(VLOOKUP(AB63,$AF$79:$AG$108,2,FALSE),"-")="-","",VLOOKUP(AB63,$AF$79:$AG$108,2,FALSE)&gt;0,"☆")</f>
        <v/>
      </c>
      <c r="AQ63" s="441" t="str" cm="1">
        <f t="array" ref="AQ63">_xlfn.IFS(AC63="","",IFERROR(VLOOKUP(AC63,$AF$79:$AG$108,2,FALSE),"-")="-","",VLOOKUP(AC63,$AF$79:$AG$108,2,FALSE)&gt;0,"☆")</f>
        <v/>
      </c>
      <c r="AR63" s="437" t="str" cm="1">
        <f t="array" ref="AR63">_xlfn.IFS(AD63="","",AD63&lt;&gt;0,VLOOKUP(AD63,$AF$79:$AG$159,2,FALSE))</f>
        <v/>
      </c>
      <c r="AS63" s="423" t="str" cm="1">
        <f t="array" ref="AS63">_xlfn.IFS(AD63="","",IFERROR(VLOOKUP(AD63,$AF$79:$AG$108,2,FALSE),"-")="-","",VLOOKUP(AD63,$AF$79:$AG$108,2,FALSE)&gt;0,"☆")</f>
        <v/>
      </c>
      <c r="AU63" s="421">
        <f>IF($V63&lt;&gt;$AU$41,"",COUNTIF($V$43:$V63,$AU$41))</f>
        <v>21</v>
      </c>
      <c r="AV63" s="422">
        <f>IF($V63&lt;&gt;$AV$41,"",COUNTIF($V$43:$V63,$AV$41))</f>
        <v>21</v>
      </c>
      <c r="AW63" s="423">
        <f>IF($V63&lt;&gt;$AW$41,"",COUNTIF($V$43:$V63,$AW$41))</f>
        <v>21</v>
      </c>
    </row>
    <row r="64" spans="2:49" ht="23.15" customHeight="1">
      <c r="B64" s="576"/>
      <c r="C64" s="577"/>
      <c r="D64" s="481"/>
      <c r="E64" s="482"/>
      <c r="F64" s="482"/>
      <c r="G64" s="286"/>
      <c r="H64" s="281"/>
      <c r="I64" s="482"/>
      <c r="J64" s="482"/>
      <c r="K64" s="482"/>
      <c r="L64" s="482"/>
      <c r="M64" s="482"/>
      <c r="N64" s="482"/>
      <c r="O64" s="281"/>
      <c r="P64" s="505"/>
      <c r="Q64" s="505"/>
      <c r="R64" s="483"/>
      <c r="S64" s="483"/>
      <c r="T64" s="483"/>
      <c r="U64" s="310"/>
      <c r="V64" s="583"/>
      <c r="W64" s="584"/>
      <c r="X64" s="303"/>
      <c r="Y64" s="306"/>
      <c r="Z64" s="303"/>
      <c r="AA64" s="296"/>
      <c r="AB64" s="306"/>
      <c r="AC64" s="287"/>
      <c r="AD64" s="407"/>
      <c r="AF64" s="438" t="str" cm="1">
        <f t="array" ref="AF64">_xlfn.IFS(X64="","",X64&lt;&gt;0,VLOOKUP(X64,$AF$79:$AG$159,2,FALSE))</f>
        <v/>
      </c>
      <c r="AG64" s="439" t="str" cm="1">
        <f t="array" ref="AG64">_xlfn.IFS(Y64="","",Y64&lt;&gt;0,VLOOKUP(Y64,$AF$79:$AG$159,2,FALSE))</f>
        <v/>
      </c>
      <c r="AH64" s="440" t="str" cm="1">
        <f t="array" ref="AH64">_xlfn.IFS(Z64="","",Z64&lt;&gt;0,VLOOKUP(Z64,$AF$79:$AG$159,2,FALSE))</f>
        <v/>
      </c>
      <c r="AI64" s="438" t="str" cm="1">
        <f t="array" ref="AI64">_xlfn.IFS(X64="","",IFERROR(VLOOKUP(X64,$AF$79:$AG$108,2,FALSE),"-")="-","",VLOOKUP(X64,$AF$79:$AG$108,2,FALSE)&gt;0,"☆")</f>
        <v/>
      </c>
      <c r="AJ64" s="439" t="str" cm="1">
        <f t="array" ref="AJ64">_xlfn.IFS(Y64="","",IFERROR(VLOOKUP(Y64,$AF$79:$AG$108,2,FALSE),"-")="-","",VLOOKUP(Y64,$AF$79:$AG$108,2,FALSE)&gt;0,"☆")</f>
        <v/>
      </c>
      <c r="AK64" s="441" t="str" cm="1">
        <f t="array" ref="AK64">_xlfn.IFS(Z64="","",IFERROR(VLOOKUP(Z64,$AF$79:$AG$108,2,FALSE),"-")="-","",VLOOKUP(Z64,$AF$79:$AG$108,2,FALSE)&gt;0,"☆")</f>
        <v/>
      </c>
      <c r="AL64" s="442" t="str" cm="1">
        <f t="array" ref="AL64">_xlfn.IFS(AA64="","",AA64&lt;&gt;0,VLOOKUP(AA64,$AF$79:$AG$159,2,FALSE))</f>
        <v/>
      </c>
      <c r="AM64" s="439" t="str" cm="1">
        <f t="array" ref="AM64">_xlfn.IFS(AB64="","",AB64&lt;&gt;0,VLOOKUP(AB64,$AF$79:$AG$159,2,FALSE))</f>
        <v/>
      </c>
      <c r="AN64" s="440" t="str" cm="1">
        <f t="array" ref="AN64">_xlfn.IFS(AC64="","",AC64&lt;&gt;0,VLOOKUP(AC64,$AF$79:$AG$159,2,FALSE))</f>
        <v/>
      </c>
      <c r="AO64" s="438" t="str" cm="1">
        <f t="array" ref="AO64">_xlfn.IFS(AA64="","",IFERROR(VLOOKUP(AA64,$AF$79:$AG$108,2,FALSE),"-")="-","",VLOOKUP(AA64,$AF$79:$AG$108,2,FALSE)&gt;0,"☆")</f>
        <v/>
      </c>
      <c r="AP64" s="439" t="str" cm="1">
        <f t="array" ref="AP64">_xlfn.IFS(AB64="","",IFERROR(VLOOKUP(AB64,$AF$79:$AG$108,2,FALSE),"-")="-","",VLOOKUP(AB64,$AF$79:$AG$108,2,FALSE)&gt;0,"☆")</f>
        <v/>
      </c>
      <c r="AQ64" s="441" t="str" cm="1">
        <f t="array" ref="AQ64">_xlfn.IFS(AC64="","",IFERROR(VLOOKUP(AC64,$AF$79:$AG$108,2,FALSE),"-")="-","",VLOOKUP(AC64,$AF$79:$AG$108,2,FALSE)&gt;0,"☆")</f>
        <v/>
      </c>
      <c r="AR64" s="437" t="str" cm="1">
        <f t="array" ref="AR64">_xlfn.IFS(AD64="","",AD64&lt;&gt;0,VLOOKUP(AD64,$AF$79:$AG$159,2,FALSE))</f>
        <v/>
      </c>
      <c r="AS64" s="423" t="str" cm="1">
        <f t="array" ref="AS64">_xlfn.IFS(AD64="","",IFERROR(VLOOKUP(AD64,$AF$79:$AG$108,2,FALSE),"-")="-","",VLOOKUP(AD64,$AF$79:$AG$108,2,FALSE)&gt;0,"☆")</f>
        <v/>
      </c>
      <c r="AU64" s="421">
        <f>IF($V64&lt;&gt;$AU$41,"",COUNTIF($V$43:$V64,$AU$41))</f>
        <v>22</v>
      </c>
      <c r="AV64" s="422">
        <f>IF($V64&lt;&gt;$AV$41,"",COUNTIF($V$43:$V64,$AV$41))</f>
        <v>22</v>
      </c>
      <c r="AW64" s="423">
        <f>IF($V64&lt;&gt;$AW$41,"",COUNTIF($V$43:$V64,$AW$41))</f>
        <v>22</v>
      </c>
    </row>
    <row r="65" spans="2:49" ht="23.15" customHeight="1">
      <c r="B65" s="576"/>
      <c r="C65" s="577"/>
      <c r="D65" s="481"/>
      <c r="E65" s="482"/>
      <c r="F65" s="482"/>
      <c r="G65" s="286"/>
      <c r="H65" s="281"/>
      <c r="I65" s="482"/>
      <c r="J65" s="482"/>
      <c r="K65" s="482"/>
      <c r="L65" s="482"/>
      <c r="M65" s="482"/>
      <c r="N65" s="482"/>
      <c r="O65" s="281"/>
      <c r="P65" s="505"/>
      <c r="Q65" s="505"/>
      <c r="R65" s="483"/>
      <c r="S65" s="483"/>
      <c r="T65" s="483"/>
      <c r="U65" s="310"/>
      <c r="V65" s="583"/>
      <c r="W65" s="584"/>
      <c r="X65" s="303"/>
      <c r="Y65" s="306"/>
      <c r="Z65" s="303"/>
      <c r="AA65" s="296"/>
      <c r="AB65" s="306"/>
      <c r="AC65" s="287"/>
      <c r="AD65" s="407"/>
      <c r="AF65" s="438" t="str" cm="1">
        <f t="array" ref="AF65">_xlfn.IFS(X65="","",X65&lt;&gt;0,VLOOKUP(X65,$AF$79:$AG$159,2,FALSE))</f>
        <v/>
      </c>
      <c r="AG65" s="439" t="str" cm="1">
        <f t="array" ref="AG65">_xlfn.IFS(Y65="","",Y65&lt;&gt;0,VLOOKUP(Y65,$AF$79:$AG$159,2,FALSE))</f>
        <v/>
      </c>
      <c r="AH65" s="440" t="str" cm="1">
        <f t="array" ref="AH65">_xlfn.IFS(Z65="","",Z65&lt;&gt;0,VLOOKUP(Z65,$AF$79:$AG$159,2,FALSE))</f>
        <v/>
      </c>
      <c r="AI65" s="438" t="str" cm="1">
        <f t="array" ref="AI65">_xlfn.IFS(X65="","",IFERROR(VLOOKUP(X65,$AF$79:$AG$108,2,FALSE),"-")="-","",VLOOKUP(X65,$AF$79:$AG$108,2,FALSE)&gt;0,"☆")</f>
        <v/>
      </c>
      <c r="AJ65" s="439" t="str" cm="1">
        <f t="array" ref="AJ65">_xlfn.IFS(Y65="","",IFERROR(VLOOKUP(Y65,$AF$79:$AG$108,2,FALSE),"-")="-","",VLOOKUP(Y65,$AF$79:$AG$108,2,FALSE)&gt;0,"☆")</f>
        <v/>
      </c>
      <c r="AK65" s="441" t="str" cm="1">
        <f t="array" ref="AK65">_xlfn.IFS(Z65="","",IFERROR(VLOOKUP(Z65,$AF$79:$AG$108,2,FALSE),"-")="-","",VLOOKUP(Z65,$AF$79:$AG$108,2,FALSE)&gt;0,"☆")</f>
        <v/>
      </c>
      <c r="AL65" s="442" t="str" cm="1">
        <f t="array" ref="AL65">_xlfn.IFS(AA65="","",AA65&lt;&gt;0,VLOOKUP(AA65,$AF$79:$AG$159,2,FALSE))</f>
        <v/>
      </c>
      <c r="AM65" s="439" t="str" cm="1">
        <f t="array" ref="AM65">_xlfn.IFS(AB65="","",AB65&lt;&gt;0,VLOOKUP(AB65,$AF$79:$AG$159,2,FALSE))</f>
        <v/>
      </c>
      <c r="AN65" s="440" t="str" cm="1">
        <f t="array" ref="AN65">_xlfn.IFS(AC65="","",AC65&lt;&gt;0,VLOOKUP(AC65,$AF$79:$AG$159,2,FALSE))</f>
        <v/>
      </c>
      <c r="AO65" s="438" t="str" cm="1">
        <f t="array" ref="AO65">_xlfn.IFS(AA65="","",IFERROR(VLOOKUP(AA65,$AF$79:$AG$108,2,FALSE),"-")="-","",VLOOKUP(AA65,$AF$79:$AG$108,2,FALSE)&gt;0,"☆")</f>
        <v/>
      </c>
      <c r="AP65" s="439" t="str" cm="1">
        <f t="array" ref="AP65">_xlfn.IFS(AB65="","",IFERROR(VLOOKUP(AB65,$AF$79:$AG$108,2,FALSE),"-")="-","",VLOOKUP(AB65,$AF$79:$AG$108,2,FALSE)&gt;0,"☆")</f>
        <v/>
      </c>
      <c r="AQ65" s="441" t="str" cm="1">
        <f t="array" ref="AQ65">_xlfn.IFS(AC65="","",IFERROR(VLOOKUP(AC65,$AF$79:$AG$108,2,FALSE),"-")="-","",VLOOKUP(AC65,$AF$79:$AG$108,2,FALSE)&gt;0,"☆")</f>
        <v/>
      </c>
      <c r="AR65" s="437" t="str" cm="1">
        <f t="array" ref="AR65">_xlfn.IFS(AD65="","",AD65&lt;&gt;0,VLOOKUP(AD65,$AF$79:$AG$159,2,FALSE))</f>
        <v/>
      </c>
      <c r="AS65" s="423" t="str" cm="1">
        <f t="array" ref="AS65">_xlfn.IFS(AD65="","",IFERROR(VLOOKUP(AD65,$AF$79:$AG$108,2,FALSE),"-")="-","",VLOOKUP(AD65,$AF$79:$AG$108,2,FALSE)&gt;0,"☆")</f>
        <v/>
      </c>
      <c r="AU65" s="421">
        <f>IF($V65&lt;&gt;$AU$41,"",COUNTIF($V$43:$V65,$AU$41))</f>
        <v>23</v>
      </c>
      <c r="AV65" s="422">
        <f>IF($V65&lt;&gt;$AV$41,"",COUNTIF($V$43:$V65,$AV$41))</f>
        <v>23</v>
      </c>
      <c r="AW65" s="423">
        <f>IF($V65&lt;&gt;$AW$41,"",COUNTIF($V$43:$V65,$AW$41))</f>
        <v>23</v>
      </c>
    </row>
    <row r="66" spans="2:49" ht="23.15" customHeight="1">
      <c r="B66" s="576"/>
      <c r="C66" s="577"/>
      <c r="D66" s="481"/>
      <c r="E66" s="482"/>
      <c r="F66" s="482"/>
      <c r="G66" s="286"/>
      <c r="H66" s="281"/>
      <c r="I66" s="482"/>
      <c r="J66" s="482"/>
      <c r="K66" s="482"/>
      <c r="L66" s="482"/>
      <c r="M66" s="482"/>
      <c r="N66" s="482"/>
      <c r="O66" s="281"/>
      <c r="P66" s="505"/>
      <c r="Q66" s="505"/>
      <c r="R66" s="483"/>
      <c r="S66" s="483"/>
      <c r="T66" s="483"/>
      <c r="U66" s="310"/>
      <c r="V66" s="583"/>
      <c r="W66" s="584"/>
      <c r="X66" s="303"/>
      <c r="Y66" s="306"/>
      <c r="Z66" s="303"/>
      <c r="AA66" s="296"/>
      <c r="AB66" s="306"/>
      <c r="AC66" s="287"/>
      <c r="AD66" s="407"/>
      <c r="AF66" s="438" t="str" cm="1">
        <f t="array" ref="AF66">_xlfn.IFS(X66="","",X66&lt;&gt;0,VLOOKUP(X66,$AF$79:$AG$159,2,FALSE))</f>
        <v/>
      </c>
      <c r="AG66" s="439" t="str" cm="1">
        <f t="array" ref="AG66">_xlfn.IFS(Y66="","",Y66&lt;&gt;0,VLOOKUP(Y66,$AF$79:$AG$159,2,FALSE))</f>
        <v/>
      </c>
      <c r="AH66" s="440" t="str" cm="1">
        <f t="array" ref="AH66">_xlfn.IFS(Z66="","",Z66&lt;&gt;0,VLOOKUP(Z66,$AF$79:$AG$159,2,FALSE))</f>
        <v/>
      </c>
      <c r="AI66" s="438" t="str" cm="1">
        <f t="array" ref="AI66">_xlfn.IFS(X66="","",IFERROR(VLOOKUP(X66,$AF$79:$AG$108,2,FALSE),"-")="-","",VLOOKUP(X66,$AF$79:$AG$108,2,FALSE)&gt;0,"☆")</f>
        <v/>
      </c>
      <c r="AJ66" s="439" t="str" cm="1">
        <f t="array" ref="AJ66">_xlfn.IFS(Y66="","",IFERROR(VLOOKUP(Y66,$AF$79:$AG$108,2,FALSE),"-")="-","",VLOOKUP(Y66,$AF$79:$AG$108,2,FALSE)&gt;0,"☆")</f>
        <v/>
      </c>
      <c r="AK66" s="441" t="str" cm="1">
        <f t="array" ref="AK66">_xlfn.IFS(Z66="","",IFERROR(VLOOKUP(Z66,$AF$79:$AG$108,2,FALSE),"-")="-","",VLOOKUP(Z66,$AF$79:$AG$108,2,FALSE)&gt;0,"☆")</f>
        <v/>
      </c>
      <c r="AL66" s="442" t="str" cm="1">
        <f t="array" ref="AL66">_xlfn.IFS(AA66="","",AA66&lt;&gt;0,VLOOKUP(AA66,$AF$79:$AG$159,2,FALSE))</f>
        <v/>
      </c>
      <c r="AM66" s="439" t="str" cm="1">
        <f t="array" ref="AM66">_xlfn.IFS(AB66="","",AB66&lt;&gt;0,VLOOKUP(AB66,$AF$79:$AG$159,2,FALSE))</f>
        <v/>
      </c>
      <c r="AN66" s="440" t="str" cm="1">
        <f t="array" ref="AN66">_xlfn.IFS(AC66="","",AC66&lt;&gt;0,VLOOKUP(AC66,$AF$79:$AG$159,2,FALSE))</f>
        <v/>
      </c>
      <c r="AO66" s="438" t="str" cm="1">
        <f t="array" ref="AO66">_xlfn.IFS(AA66="","",IFERROR(VLOOKUP(AA66,$AF$79:$AG$108,2,FALSE),"-")="-","",VLOOKUP(AA66,$AF$79:$AG$108,2,FALSE)&gt;0,"☆")</f>
        <v/>
      </c>
      <c r="AP66" s="439" t="str" cm="1">
        <f t="array" ref="AP66">_xlfn.IFS(AB66="","",IFERROR(VLOOKUP(AB66,$AF$79:$AG$108,2,FALSE),"-")="-","",VLOOKUP(AB66,$AF$79:$AG$108,2,FALSE)&gt;0,"☆")</f>
        <v/>
      </c>
      <c r="AQ66" s="441" t="str" cm="1">
        <f t="array" ref="AQ66">_xlfn.IFS(AC66="","",IFERROR(VLOOKUP(AC66,$AF$79:$AG$108,2,FALSE),"-")="-","",VLOOKUP(AC66,$AF$79:$AG$108,2,FALSE)&gt;0,"☆")</f>
        <v/>
      </c>
      <c r="AR66" s="437" t="str" cm="1">
        <f t="array" ref="AR66">_xlfn.IFS(AD66="","",AD66&lt;&gt;0,VLOOKUP(AD66,$AF$79:$AG$159,2,FALSE))</f>
        <v/>
      </c>
      <c r="AS66" s="423" t="str" cm="1">
        <f t="array" ref="AS66">_xlfn.IFS(AD66="","",IFERROR(VLOOKUP(AD66,$AF$79:$AG$108,2,FALSE),"-")="-","",VLOOKUP(AD66,$AF$79:$AG$108,2,FALSE)&gt;0,"☆")</f>
        <v/>
      </c>
      <c r="AU66" s="421">
        <f>IF($V66&lt;&gt;$AU$41,"",COUNTIF($V$43:$V66,$AU$41))</f>
        <v>24</v>
      </c>
      <c r="AV66" s="422">
        <f>IF($V66&lt;&gt;$AV$41,"",COUNTIF($V$43:$V66,$AV$41))</f>
        <v>24</v>
      </c>
      <c r="AW66" s="423">
        <f>IF($V66&lt;&gt;$AW$41,"",COUNTIF($V$43:$V66,$AW$41))</f>
        <v>24</v>
      </c>
    </row>
    <row r="67" spans="2:49" ht="23.15" customHeight="1">
      <c r="B67" s="576"/>
      <c r="C67" s="577"/>
      <c r="D67" s="481"/>
      <c r="E67" s="482"/>
      <c r="F67" s="482"/>
      <c r="G67" s="286"/>
      <c r="H67" s="281"/>
      <c r="I67" s="482"/>
      <c r="J67" s="482"/>
      <c r="K67" s="482"/>
      <c r="L67" s="482"/>
      <c r="M67" s="482"/>
      <c r="N67" s="482"/>
      <c r="O67" s="281"/>
      <c r="P67" s="505"/>
      <c r="Q67" s="505"/>
      <c r="R67" s="483"/>
      <c r="S67" s="483"/>
      <c r="T67" s="483"/>
      <c r="U67" s="310"/>
      <c r="V67" s="583"/>
      <c r="W67" s="584"/>
      <c r="X67" s="303"/>
      <c r="Y67" s="306"/>
      <c r="Z67" s="303"/>
      <c r="AA67" s="296"/>
      <c r="AB67" s="306"/>
      <c r="AC67" s="287"/>
      <c r="AD67" s="407"/>
      <c r="AF67" s="438" t="str" cm="1">
        <f t="array" ref="AF67">_xlfn.IFS(X67="","",X67&lt;&gt;0,VLOOKUP(X67,$AF$79:$AG$159,2,FALSE))</f>
        <v/>
      </c>
      <c r="AG67" s="439" t="str" cm="1">
        <f t="array" ref="AG67">_xlfn.IFS(Y67="","",Y67&lt;&gt;0,VLOOKUP(Y67,$AF$79:$AG$159,2,FALSE))</f>
        <v/>
      </c>
      <c r="AH67" s="440" t="str" cm="1">
        <f t="array" ref="AH67">_xlfn.IFS(Z67="","",Z67&lt;&gt;0,VLOOKUP(Z67,$AF$79:$AG$159,2,FALSE))</f>
        <v/>
      </c>
      <c r="AI67" s="438" t="str" cm="1">
        <f t="array" ref="AI67">_xlfn.IFS(X67="","",IFERROR(VLOOKUP(X67,$AF$79:$AG$108,2,FALSE),"-")="-","",VLOOKUP(X67,$AF$79:$AG$108,2,FALSE)&gt;0,"☆")</f>
        <v/>
      </c>
      <c r="AJ67" s="439" t="str" cm="1">
        <f t="array" ref="AJ67">_xlfn.IFS(Y67="","",IFERROR(VLOOKUP(Y67,$AF$79:$AG$108,2,FALSE),"-")="-","",VLOOKUP(Y67,$AF$79:$AG$108,2,FALSE)&gt;0,"☆")</f>
        <v/>
      </c>
      <c r="AK67" s="441" t="str" cm="1">
        <f t="array" ref="AK67">_xlfn.IFS(Z67="","",IFERROR(VLOOKUP(Z67,$AF$79:$AG$108,2,FALSE),"-")="-","",VLOOKUP(Z67,$AF$79:$AG$108,2,FALSE)&gt;0,"☆")</f>
        <v/>
      </c>
      <c r="AL67" s="442" t="str" cm="1">
        <f t="array" ref="AL67">_xlfn.IFS(AA67="","",AA67&lt;&gt;0,VLOOKUP(AA67,$AF$79:$AG$159,2,FALSE))</f>
        <v/>
      </c>
      <c r="AM67" s="439" t="str" cm="1">
        <f t="array" ref="AM67">_xlfn.IFS(AB67="","",AB67&lt;&gt;0,VLOOKUP(AB67,$AF$79:$AG$159,2,FALSE))</f>
        <v/>
      </c>
      <c r="AN67" s="440" t="str" cm="1">
        <f t="array" ref="AN67">_xlfn.IFS(AC67="","",AC67&lt;&gt;0,VLOOKUP(AC67,$AF$79:$AG$159,2,FALSE))</f>
        <v/>
      </c>
      <c r="AO67" s="438" t="str" cm="1">
        <f t="array" ref="AO67">_xlfn.IFS(AA67="","",IFERROR(VLOOKUP(AA67,$AF$79:$AG$108,2,FALSE),"-")="-","",VLOOKUP(AA67,$AF$79:$AG$108,2,FALSE)&gt;0,"☆")</f>
        <v/>
      </c>
      <c r="AP67" s="439" t="str" cm="1">
        <f t="array" ref="AP67">_xlfn.IFS(AB67="","",IFERROR(VLOOKUP(AB67,$AF$79:$AG$108,2,FALSE),"-")="-","",VLOOKUP(AB67,$AF$79:$AG$108,2,FALSE)&gt;0,"☆")</f>
        <v/>
      </c>
      <c r="AQ67" s="441" t="str" cm="1">
        <f t="array" ref="AQ67">_xlfn.IFS(AC67="","",IFERROR(VLOOKUP(AC67,$AF$79:$AG$108,2,FALSE),"-")="-","",VLOOKUP(AC67,$AF$79:$AG$108,2,FALSE)&gt;0,"☆")</f>
        <v/>
      </c>
      <c r="AR67" s="437" t="str" cm="1">
        <f t="array" ref="AR67">_xlfn.IFS(AD67="","",AD67&lt;&gt;0,VLOOKUP(AD67,$AF$79:$AG$159,2,FALSE))</f>
        <v/>
      </c>
      <c r="AS67" s="423" t="str" cm="1">
        <f t="array" ref="AS67">_xlfn.IFS(AD67="","",IFERROR(VLOOKUP(AD67,$AF$79:$AG$108,2,FALSE),"-")="-","",VLOOKUP(AD67,$AF$79:$AG$108,2,FALSE)&gt;0,"☆")</f>
        <v/>
      </c>
      <c r="AU67" s="421">
        <f>IF($V67&lt;&gt;$AU$41,"",COUNTIF($V$43:$V67,$AU$41))</f>
        <v>25</v>
      </c>
      <c r="AV67" s="422">
        <f>IF($V67&lt;&gt;$AV$41,"",COUNTIF($V$43:$V67,$AV$41))</f>
        <v>25</v>
      </c>
      <c r="AW67" s="423">
        <f>IF($V67&lt;&gt;$AW$41,"",COUNTIF($V$43:$V67,$AW$41))</f>
        <v>25</v>
      </c>
    </row>
    <row r="68" spans="2:49" ht="23.15" customHeight="1">
      <c r="B68" s="576"/>
      <c r="C68" s="577"/>
      <c r="D68" s="481"/>
      <c r="E68" s="482"/>
      <c r="F68" s="482"/>
      <c r="G68" s="286"/>
      <c r="H68" s="281"/>
      <c r="I68" s="482"/>
      <c r="J68" s="482"/>
      <c r="K68" s="482"/>
      <c r="L68" s="482"/>
      <c r="M68" s="482"/>
      <c r="N68" s="482"/>
      <c r="O68" s="281"/>
      <c r="P68" s="505"/>
      <c r="Q68" s="505"/>
      <c r="R68" s="483"/>
      <c r="S68" s="483"/>
      <c r="T68" s="483"/>
      <c r="U68" s="310"/>
      <c r="V68" s="583"/>
      <c r="W68" s="584"/>
      <c r="X68" s="303"/>
      <c r="Y68" s="306"/>
      <c r="Z68" s="303"/>
      <c r="AA68" s="296"/>
      <c r="AB68" s="306"/>
      <c r="AC68" s="287"/>
      <c r="AD68" s="407"/>
      <c r="AF68" s="438" t="str" cm="1">
        <f t="array" ref="AF68">_xlfn.IFS(X68="","",X68&lt;&gt;0,VLOOKUP(X68,$AF$79:$AG$159,2,FALSE))</f>
        <v/>
      </c>
      <c r="AG68" s="439" t="str" cm="1">
        <f t="array" ref="AG68">_xlfn.IFS(Y68="","",Y68&lt;&gt;0,VLOOKUP(Y68,$AF$79:$AG$159,2,FALSE))</f>
        <v/>
      </c>
      <c r="AH68" s="440" t="str" cm="1">
        <f t="array" ref="AH68">_xlfn.IFS(Z68="","",Z68&lt;&gt;0,VLOOKUP(Z68,$AF$79:$AG$159,2,FALSE))</f>
        <v/>
      </c>
      <c r="AI68" s="438" t="str" cm="1">
        <f t="array" ref="AI68">_xlfn.IFS(X68="","",IFERROR(VLOOKUP(X68,$AF$79:$AG$108,2,FALSE),"-")="-","",VLOOKUP(X68,$AF$79:$AG$108,2,FALSE)&gt;0,"☆")</f>
        <v/>
      </c>
      <c r="AJ68" s="439" t="str" cm="1">
        <f t="array" ref="AJ68">_xlfn.IFS(Y68="","",IFERROR(VLOOKUP(Y68,$AF$79:$AG$108,2,FALSE),"-")="-","",VLOOKUP(Y68,$AF$79:$AG$108,2,FALSE)&gt;0,"☆")</f>
        <v/>
      </c>
      <c r="AK68" s="441" t="str" cm="1">
        <f t="array" ref="AK68">_xlfn.IFS(Z68="","",IFERROR(VLOOKUP(Z68,$AF$79:$AG$108,2,FALSE),"-")="-","",VLOOKUP(Z68,$AF$79:$AG$108,2,FALSE)&gt;0,"☆")</f>
        <v/>
      </c>
      <c r="AL68" s="442" t="str" cm="1">
        <f t="array" ref="AL68">_xlfn.IFS(AA68="","",AA68&lt;&gt;0,VLOOKUP(AA68,$AF$79:$AG$159,2,FALSE))</f>
        <v/>
      </c>
      <c r="AM68" s="439" t="str" cm="1">
        <f t="array" ref="AM68">_xlfn.IFS(AB68="","",AB68&lt;&gt;0,VLOOKUP(AB68,$AF$79:$AG$159,2,FALSE))</f>
        <v/>
      </c>
      <c r="AN68" s="440" t="str" cm="1">
        <f t="array" ref="AN68">_xlfn.IFS(AC68="","",AC68&lt;&gt;0,VLOOKUP(AC68,$AF$79:$AG$159,2,FALSE))</f>
        <v/>
      </c>
      <c r="AO68" s="438" t="str" cm="1">
        <f t="array" ref="AO68">_xlfn.IFS(AA68="","",IFERROR(VLOOKUP(AA68,$AF$79:$AG$108,2,FALSE),"-")="-","",VLOOKUP(AA68,$AF$79:$AG$108,2,FALSE)&gt;0,"☆")</f>
        <v/>
      </c>
      <c r="AP68" s="439" t="str" cm="1">
        <f t="array" ref="AP68">_xlfn.IFS(AB68="","",IFERROR(VLOOKUP(AB68,$AF$79:$AG$108,2,FALSE),"-")="-","",VLOOKUP(AB68,$AF$79:$AG$108,2,FALSE)&gt;0,"☆")</f>
        <v/>
      </c>
      <c r="AQ68" s="441" t="str" cm="1">
        <f t="array" ref="AQ68">_xlfn.IFS(AC68="","",IFERROR(VLOOKUP(AC68,$AF$79:$AG$108,2,FALSE),"-")="-","",VLOOKUP(AC68,$AF$79:$AG$108,2,FALSE)&gt;0,"☆")</f>
        <v/>
      </c>
      <c r="AR68" s="437" t="str" cm="1">
        <f t="array" ref="AR68">_xlfn.IFS(AD68="","",AD68&lt;&gt;0,VLOOKUP(AD68,$AF$79:$AG$159,2,FALSE))</f>
        <v/>
      </c>
      <c r="AS68" s="423" t="str" cm="1">
        <f t="array" ref="AS68">_xlfn.IFS(AD68="","",IFERROR(VLOOKUP(AD68,$AF$79:$AG$108,2,FALSE),"-")="-","",VLOOKUP(AD68,$AF$79:$AG$108,2,FALSE)&gt;0,"☆")</f>
        <v/>
      </c>
      <c r="AU68" s="421">
        <f>IF($V68&lt;&gt;$AU$41,"",COUNTIF($V$43:$V68,$AU$41))</f>
        <v>26</v>
      </c>
      <c r="AV68" s="422">
        <f>IF($V68&lt;&gt;$AV$41,"",COUNTIF($V$43:$V68,$AV$41))</f>
        <v>26</v>
      </c>
      <c r="AW68" s="423">
        <f>IF($V68&lt;&gt;$AW$41,"",COUNTIF($V$43:$V68,$AW$41))</f>
        <v>26</v>
      </c>
    </row>
    <row r="69" spans="2:49" ht="23.15" customHeight="1">
      <c r="B69" s="576"/>
      <c r="C69" s="577"/>
      <c r="D69" s="481"/>
      <c r="E69" s="482"/>
      <c r="F69" s="482"/>
      <c r="G69" s="286"/>
      <c r="H69" s="281"/>
      <c r="I69" s="482"/>
      <c r="J69" s="482"/>
      <c r="K69" s="482"/>
      <c r="L69" s="482"/>
      <c r="M69" s="482"/>
      <c r="N69" s="482"/>
      <c r="O69" s="281"/>
      <c r="P69" s="505"/>
      <c r="Q69" s="505"/>
      <c r="R69" s="483"/>
      <c r="S69" s="483"/>
      <c r="T69" s="483"/>
      <c r="U69" s="310"/>
      <c r="V69" s="583"/>
      <c r="W69" s="584"/>
      <c r="X69" s="303"/>
      <c r="Y69" s="306"/>
      <c r="Z69" s="303"/>
      <c r="AA69" s="296"/>
      <c r="AB69" s="306"/>
      <c r="AC69" s="287"/>
      <c r="AD69" s="407"/>
      <c r="AF69" s="438" t="str" cm="1">
        <f t="array" ref="AF69">_xlfn.IFS(X69="","",X69&lt;&gt;0,VLOOKUP(X69,$AF$79:$AG$159,2,FALSE))</f>
        <v/>
      </c>
      <c r="AG69" s="439" t="str" cm="1">
        <f t="array" ref="AG69">_xlfn.IFS(Y69="","",Y69&lt;&gt;0,VLOOKUP(Y69,$AF$79:$AG$159,2,FALSE))</f>
        <v/>
      </c>
      <c r="AH69" s="440" t="str" cm="1">
        <f t="array" ref="AH69">_xlfn.IFS(Z69="","",Z69&lt;&gt;0,VLOOKUP(Z69,$AF$79:$AG$159,2,FALSE))</f>
        <v/>
      </c>
      <c r="AI69" s="438" t="str" cm="1">
        <f t="array" ref="AI69">_xlfn.IFS(X69="","",IFERROR(VLOOKUP(X69,$AF$79:$AG$108,2,FALSE),"-")="-","",VLOOKUP(X69,$AF$79:$AG$108,2,FALSE)&gt;0,"☆")</f>
        <v/>
      </c>
      <c r="AJ69" s="439" t="str" cm="1">
        <f t="array" ref="AJ69">_xlfn.IFS(Y69="","",IFERROR(VLOOKUP(Y69,$AF$79:$AG$108,2,FALSE),"-")="-","",VLOOKUP(Y69,$AF$79:$AG$108,2,FALSE)&gt;0,"☆")</f>
        <v/>
      </c>
      <c r="AK69" s="441" t="str" cm="1">
        <f t="array" ref="AK69">_xlfn.IFS(Z69="","",IFERROR(VLOOKUP(Z69,$AF$79:$AG$108,2,FALSE),"-")="-","",VLOOKUP(Z69,$AF$79:$AG$108,2,FALSE)&gt;0,"☆")</f>
        <v/>
      </c>
      <c r="AL69" s="442" t="str" cm="1">
        <f t="array" ref="AL69">_xlfn.IFS(AA69="","",AA69&lt;&gt;0,VLOOKUP(AA69,$AF$79:$AG$159,2,FALSE))</f>
        <v/>
      </c>
      <c r="AM69" s="439" t="str" cm="1">
        <f t="array" ref="AM69">_xlfn.IFS(AB69="","",AB69&lt;&gt;0,VLOOKUP(AB69,$AF$79:$AG$159,2,FALSE))</f>
        <v/>
      </c>
      <c r="AN69" s="440" t="str" cm="1">
        <f t="array" ref="AN69">_xlfn.IFS(AC69="","",AC69&lt;&gt;0,VLOOKUP(AC69,$AF$79:$AG$159,2,FALSE))</f>
        <v/>
      </c>
      <c r="AO69" s="438" t="str" cm="1">
        <f t="array" ref="AO69">_xlfn.IFS(AA69="","",IFERROR(VLOOKUP(AA69,$AF$79:$AG$108,2,FALSE),"-")="-","",VLOOKUP(AA69,$AF$79:$AG$108,2,FALSE)&gt;0,"☆")</f>
        <v/>
      </c>
      <c r="AP69" s="439" t="str" cm="1">
        <f t="array" ref="AP69">_xlfn.IFS(AB69="","",IFERROR(VLOOKUP(AB69,$AF$79:$AG$108,2,FALSE),"-")="-","",VLOOKUP(AB69,$AF$79:$AG$108,2,FALSE)&gt;0,"☆")</f>
        <v/>
      </c>
      <c r="AQ69" s="441" t="str" cm="1">
        <f t="array" ref="AQ69">_xlfn.IFS(AC69="","",IFERROR(VLOOKUP(AC69,$AF$79:$AG$108,2,FALSE),"-")="-","",VLOOKUP(AC69,$AF$79:$AG$108,2,FALSE)&gt;0,"☆")</f>
        <v/>
      </c>
      <c r="AR69" s="437" t="str" cm="1">
        <f t="array" ref="AR69">_xlfn.IFS(AD69="","",AD69&lt;&gt;0,VLOOKUP(AD69,$AF$79:$AG$159,2,FALSE))</f>
        <v/>
      </c>
      <c r="AS69" s="423" t="str" cm="1">
        <f t="array" ref="AS69">_xlfn.IFS(AD69="","",IFERROR(VLOOKUP(AD69,$AF$79:$AG$108,2,FALSE),"-")="-","",VLOOKUP(AD69,$AF$79:$AG$108,2,FALSE)&gt;0,"☆")</f>
        <v/>
      </c>
      <c r="AU69" s="421">
        <f>IF($V69&lt;&gt;$AU$41,"",COUNTIF($V$43:$V69,$AU$41))</f>
        <v>27</v>
      </c>
      <c r="AV69" s="422">
        <f>IF($V69&lt;&gt;$AV$41,"",COUNTIF($V$43:$V69,$AV$41))</f>
        <v>27</v>
      </c>
      <c r="AW69" s="423">
        <f>IF($V69&lt;&gt;$AW$41,"",COUNTIF($V$43:$V69,$AW$41))</f>
        <v>27</v>
      </c>
    </row>
    <row r="70" spans="2:49" ht="23.15" customHeight="1">
      <c r="B70" s="576"/>
      <c r="C70" s="577"/>
      <c r="D70" s="481"/>
      <c r="E70" s="482"/>
      <c r="F70" s="482"/>
      <c r="G70" s="286"/>
      <c r="H70" s="281"/>
      <c r="I70" s="482"/>
      <c r="J70" s="482"/>
      <c r="K70" s="482"/>
      <c r="L70" s="482"/>
      <c r="M70" s="482"/>
      <c r="N70" s="482"/>
      <c r="O70" s="281"/>
      <c r="P70" s="505"/>
      <c r="Q70" s="505"/>
      <c r="R70" s="483"/>
      <c r="S70" s="483"/>
      <c r="T70" s="483"/>
      <c r="U70" s="310"/>
      <c r="V70" s="583"/>
      <c r="W70" s="584"/>
      <c r="X70" s="303"/>
      <c r="Y70" s="306"/>
      <c r="Z70" s="303"/>
      <c r="AA70" s="296"/>
      <c r="AB70" s="306"/>
      <c r="AC70" s="287"/>
      <c r="AD70" s="407"/>
      <c r="AF70" s="438" t="str" cm="1">
        <f t="array" ref="AF70">_xlfn.IFS(X70="","",X70&lt;&gt;0,VLOOKUP(X70,$AF$79:$AG$159,2,FALSE))</f>
        <v/>
      </c>
      <c r="AG70" s="439" t="str" cm="1">
        <f t="array" ref="AG70">_xlfn.IFS(Y70="","",Y70&lt;&gt;0,VLOOKUP(Y70,$AF$79:$AG$159,2,FALSE))</f>
        <v/>
      </c>
      <c r="AH70" s="440" t="str" cm="1">
        <f t="array" ref="AH70">_xlfn.IFS(Z70="","",Z70&lt;&gt;0,VLOOKUP(Z70,$AF$79:$AG$159,2,FALSE))</f>
        <v/>
      </c>
      <c r="AI70" s="438" t="str" cm="1">
        <f t="array" ref="AI70">_xlfn.IFS(X70="","",IFERROR(VLOOKUP(X70,$AF$79:$AG$108,2,FALSE),"-")="-","",VLOOKUP(X70,$AF$79:$AG$108,2,FALSE)&gt;0,"☆")</f>
        <v/>
      </c>
      <c r="AJ70" s="439" t="str" cm="1">
        <f t="array" ref="AJ70">_xlfn.IFS(Y70="","",IFERROR(VLOOKUP(Y70,$AF$79:$AG$108,2,FALSE),"-")="-","",VLOOKUP(Y70,$AF$79:$AG$108,2,FALSE)&gt;0,"☆")</f>
        <v/>
      </c>
      <c r="AK70" s="441" t="str" cm="1">
        <f t="array" ref="AK70">_xlfn.IFS(Z70="","",IFERROR(VLOOKUP(Z70,$AF$79:$AG$108,2,FALSE),"-")="-","",VLOOKUP(Z70,$AF$79:$AG$108,2,FALSE)&gt;0,"☆")</f>
        <v/>
      </c>
      <c r="AL70" s="442" t="str" cm="1">
        <f t="array" ref="AL70">_xlfn.IFS(AA70="","",AA70&lt;&gt;0,VLOOKUP(AA70,$AF$79:$AG$159,2,FALSE))</f>
        <v/>
      </c>
      <c r="AM70" s="439" t="str" cm="1">
        <f t="array" ref="AM70">_xlfn.IFS(AB70="","",AB70&lt;&gt;0,VLOOKUP(AB70,$AF$79:$AG$159,2,FALSE))</f>
        <v/>
      </c>
      <c r="AN70" s="440" t="str" cm="1">
        <f t="array" ref="AN70">_xlfn.IFS(AC70="","",AC70&lt;&gt;0,VLOOKUP(AC70,$AF$79:$AG$159,2,FALSE))</f>
        <v/>
      </c>
      <c r="AO70" s="438" t="str" cm="1">
        <f t="array" ref="AO70">_xlfn.IFS(AA70="","",IFERROR(VLOOKUP(AA70,$AF$79:$AG$108,2,FALSE),"-")="-","",VLOOKUP(AA70,$AF$79:$AG$108,2,FALSE)&gt;0,"☆")</f>
        <v/>
      </c>
      <c r="AP70" s="439" t="str" cm="1">
        <f t="array" ref="AP70">_xlfn.IFS(AB70="","",IFERROR(VLOOKUP(AB70,$AF$79:$AG$108,2,FALSE),"-")="-","",VLOOKUP(AB70,$AF$79:$AG$108,2,FALSE)&gt;0,"☆")</f>
        <v/>
      </c>
      <c r="AQ70" s="441" t="str" cm="1">
        <f t="array" ref="AQ70">_xlfn.IFS(AC70="","",IFERROR(VLOOKUP(AC70,$AF$79:$AG$108,2,FALSE),"-")="-","",VLOOKUP(AC70,$AF$79:$AG$108,2,FALSE)&gt;0,"☆")</f>
        <v/>
      </c>
      <c r="AR70" s="437" t="str" cm="1">
        <f t="array" ref="AR70">_xlfn.IFS(AD70="","",AD70&lt;&gt;0,VLOOKUP(AD70,$AF$79:$AG$159,2,FALSE))</f>
        <v/>
      </c>
      <c r="AS70" s="423" t="str" cm="1">
        <f t="array" ref="AS70">_xlfn.IFS(AD70="","",IFERROR(VLOOKUP(AD70,$AF$79:$AG$108,2,FALSE),"-")="-","",VLOOKUP(AD70,$AF$79:$AG$108,2,FALSE)&gt;0,"☆")</f>
        <v/>
      </c>
      <c r="AU70" s="421">
        <f>IF($V70&lt;&gt;$AU$41,"",COUNTIF($V$43:$V70,$AU$41))</f>
        <v>28</v>
      </c>
      <c r="AV70" s="422">
        <f>IF($V70&lt;&gt;$AV$41,"",COUNTIF($V$43:$V70,$AV$41))</f>
        <v>28</v>
      </c>
      <c r="AW70" s="423">
        <f>IF($V70&lt;&gt;$AW$41,"",COUNTIF($V$43:$V70,$AW$41))</f>
        <v>28</v>
      </c>
    </row>
    <row r="71" spans="2:49" ht="23.15" customHeight="1">
      <c r="B71" s="576"/>
      <c r="C71" s="577"/>
      <c r="D71" s="481"/>
      <c r="E71" s="482"/>
      <c r="F71" s="482"/>
      <c r="G71" s="286"/>
      <c r="H71" s="281"/>
      <c r="I71" s="482"/>
      <c r="J71" s="482"/>
      <c r="K71" s="482"/>
      <c r="L71" s="482"/>
      <c r="M71" s="482"/>
      <c r="N71" s="482"/>
      <c r="O71" s="281"/>
      <c r="P71" s="505"/>
      <c r="Q71" s="505"/>
      <c r="R71" s="483"/>
      <c r="S71" s="483"/>
      <c r="T71" s="483"/>
      <c r="U71" s="310"/>
      <c r="V71" s="583"/>
      <c r="W71" s="584"/>
      <c r="X71" s="303"/>
      <c r="Y71" s="306"/>
      <c r="Z71" s="303"/>
      <c r="AA71" s="296"/>
      <c r="AB71" s="306"/>
      <c r="AC71" s="287"/>
      <c r="AD71" s="407"/>
      <c r="AF71" s="438" t="str" cm="1">
        <f t="array" ref="AF71">_xlfn.IFS(X71="","",X71&lt;&gt;0,VLOOKUP(X71,$AF$79:$AG$159,2,FALSE))</f>
        <v/>
      </c>
      <c r="AG71" s="439" t="str" cm="1">
        <f t="array" ref="AG71">_xlfn.IFS(Y71="","",Y71&lt;&gt;0,VLOOKUP(Y71,$AF$79:$AG$159,2,FALSE))</f>
        <v/>
      </c>
      <c r="AH71" s="440" t="str" cm="1">
        <f t="array" ref="AH71">_xlfn.IFS(Z71="","",Z71&lt;&gt;0,VLOOKUP(Z71,$AF$79:$AG$159,2,FALSE))</f>
        <v/>
      </c>
      <c r="AI71" s="438" t="str" cm="1">
        <f t="array" ref="AI71">_xlfn.IFS(X71="","",IFERROR(VLOOKUP(X71,$AF$79:$AG$108,2,FALSE),"-")="-","",VLOOKUP(X71,$AF$79:$AG$108,2,FALSE)&gt;0,"☆")</f>
        <v/>
      </c>
      <c r="AJ71" s="439" t="str" cm="1">
        <f t="array" ref="AJ71">_xlfn.IFS(Y71="","",IFERROR(VLOOKUP(Y71,$AF$79:$AG$108,2,FALSE),"-")="-","",VLOOKUP(Y71,$AF$79:$AG$108,2,FALSE)&gt;0,"☆")</f>
        <v/>
      </c>
      <c r="AK71" s="441" t="str" cm="1">
        <f t="array" ref="AK71">_xlfn.IFS(Z71="","",IFERROR(VLOOKUP(Z71,$AF$79:$AG$108,2,FALSE),"-")="-","",VLOOKUP(Z71,$AF$79:$AG$108,2,FALSE)&gt;0,"☆")</f>
        <v/>
      </c>
      <c r="AL71" s="442" t="str" cm="1">
        <f t="array" ref="AL71">_xlfn.IFS(AA71="","",AA71&lt;&gt;0,VLOOKUP(AA71,$AF$79:$AG$159,2,FALSE))</f>
        <v/>
      </c>
      <c r="AM71" s="439" t="str" cm="1">
        <f t="array" ref="AM71">_xlfn.IFS(AB71="","",AB71&lt;&gt;0,VLOOKUP(AB71,$AF$79:$AG$159,2,FALSE))</f>
        <v/>
      </c>
      <c r="AN71" s="440" t="str" cm="1">
        <f t="array" ref="AN71">_xlfn.IFS(AC71="","",AC71&lt;&gt;0,VLOOKUP(AC71,$AF$79:$AG$159,2,FALSE))</f>
        <v/>
      </c>
      <c r="AO71" s="438" t="str" cm="1">
        <f t="array" ref="AO71">_xlfn.IFS(AA71="","",IFERROR(VLOOKUP(AA71,$AF$79:$AG$108,2,FALSE),"-")="-","",VLOOKUP(AA71,$AF$79:$AG$108,2,FALSE)&gt;0,"☆")</f>
        <v/>
      </c>
      <c r="AP71" s="439" t="str" cm="1">
        <f t="array" ref="AP71">_xlfn.IFS(AB71="","",IFERROR(VLOOKUP(AB71,$AF$79:$AG$108,2,FALSE),"-")="-","",VLOOKUP(AB71,$AF$79:$AG$108,2,FALSE)&gt;0,"☆")</f>
        <v/>
      </c>
      <c r="AQ71" s="441" t="str" cm="1">
        <f t="array" ref="AQ71">_xlfn.IFS(AC71="","",IFERROR(VLOOKUP(AC71,$AF$79:$AG$108,2,FALSE),"-")="-","",VLOOKUP(AC71,$AF$79:$AG$108,2,FALSE)&gt;0,"☆")</f>
        <v/>
      </c>
      <c r="AR71" s="437" t="str" cm="1">
        <f t="array" ref="AR71">_xlfn.IFS(AD71="","",AD71&lt;&gt;0,VLOOKUP(AD71,$AF$79:$AG$159,2,FALSE))</f>
        <v/>
      </c>
      <c r="AS71" s="423" t="str" cm="1">
        <f t="array" ref="AS71">_xlfn.IFS(AD71="","",IFERROR(VLOOKUP(AD71,$AF$79:$AG$108,2,FALSE),"-")="-","",VLOOKUP(AD71,$AF$79:$AG$108,2,FALSE)&gt;0,"☆")</f>
        <v/>
      </c>
      <c r="AU71" s="421">
        <f>IF($V71&lt;&gt;$AU$41,"",COUNTIF($V$43:$V71,$AU$41))</f>
        <v>29</v>
      </c>
      <c r="AV71" s="422">
        <f>IF($V71&lt;&gt;$AV$41,"",COUNTIF($V$43:$V71,$AV$41))</f>
        <v>29</v>
      </c>
      <c r="AW71" s="423">
        <f>IF($V71&lt;&gt;$AW$41,"",COUNTIF($V$43:$V71,$AW$41))</f>
        <v>29</v>
      </c>
    </row>
    <row r="72" spans="2:49" ht="23.15" customHeight="1" thickBot="1">
      <c r="B72" s="677"/>
      <c r="C72" s="688"/>
      <c r="D72" s="521"/>
      <c r="E72" s="522"/>
      <c r="F72" s="522"/>
      <c r="G72" s="288"/>
      <c r="H72" s="289"/>
      <c r="I72" s="522"/>
      <c r="J72" s="522"/>
      <c r="K72" s="522"/>
      <c r="L72" s="522"/>
      <c r="M72" s="522"/>
      <c r="N72" s="522"/>
      <c r="O72" s="289"/>
      <c r="P72" s="506"/>
      <c r="Q72" s="506"/>
      <c r="R72" s="513"/>
      <c r="S72" s="513"/>
      <c r="T72" s="513"/>
      <c r="U72" s="309"/>
      <c r="V72" s="585"/>
      <c r="W72" s="586"/>
      <c r="X72" s="304"/>
      <c r="Y72" s="307"/>
      <c r="Z72" s="304"/>
      <c r="AA72" s="297"/>
      <c r="AB72" s="307"/>
      <c r="AC72" s="290"/>
      <c r="AD72" s="408"/>
      <c r="AF72" s="443" t="str" cm="1">
        <f t="array" ref="AF72">_xlfn.IFS(X72="","",X72&lt;&gt;0,VLOOKUP(X72,$AF$79:$AG$159,2,FALSE))</f>
        <v/>
      </c>
      <c r="AG72" s="444" t="str" cm="1">
        <f t="array" ref="AG72">_xlfn.IFS(Y72="","",Y72&lt;&gt;0,VLOOKUP(Y72,$AF$79:$AG$159,2,FALSE))</f>
        <v/>
      </c>
      <c r="AH72" s="445" t="str" cm="1">
        <f t="array" ref="AH72">_xlfn.IFS(Z72="","",Z72&lt;&gt;0,VLOOKUP(Z72,$AF$79:$AG$159,2,FALSE))</f>
        <v/>
      </c>
      <c r="AI72" s="443" t="str" cm="1">
        <f t="array" ref="AI72">_xlfn.IFS(X72="","",IFERROR(VLOOKUP(X72,$AF$79:$AG$108,2,FALSE),"-")="-","",VLOOKUP(X72,$AF$79:$AG$108,2,FALSE)&gt;0,"☆")</f>
        <v/>
      </c>
      <c r="AJ72" s="444" t="str" cm="1">
        <f t="array" ref="AJ72">_xlfn.IFS(Y72="","",IFERROR(VLOOKUP(Y72,$AF$79:$AG$108,2,FALSE),"-")="-","",VLOOKUP(Y72,$AF$79:$AG$108,2,FALSE)&gt;0,"☆")</f>
        <v/>
      </c>
      <c r="AK72" s="446" t="str" cm="1">
        <f t="array" ref="AK72">_xlfn.IFS(Z72="","",IFERROR(VLOOKUP(Z72,$AF$79:$AG$108,2,FALSE),"-")="-","",VLOOKUP(Z72,$AF$79:$AG$108,2,FALSE)&gt;0,"☆")</f>
        <v/>
      </c>
      <c r="AL72" s="447" t="str" cm="1">
        <f t="array" ref="AL72">_xlfn.IFS(AA72="","",AA72&lt;&gt;0,VLOOKUP(AA72,$AF$79:$AG$159,2,FALSE))</f>
        <v/>
      </c>
      <c r="AM72" s="444" t="str" cm="1">
        <f t="array" ref="AM72">_xlfn.IFS(AB72="","",AB72&lt;&gt;0,VLOOKUP(AB72,$AF$79:$AG$159,2,FALSE))</f>
        <v/>
      </c>
      <c r="AN72" s="445" t="str" cm="1">
        <f t="array" ref="AN72">_xlfn.IFS(AC72="","",AC72&lt;&gt;0,VLOOKUP(AC72,$AF$79:$AG$159,2,FALSE))</f>
        <v/>
      </c>
      <c r="AO72" s="443" t="str" cm="1">
        <f t="array" ref="AO72">_xlfn.IFS(AA72="","",IFERROR(VLOOKUP(AA72,$AF$79:$AG$108,2,FALSE),"-")="-","",VLOOKUP(AA72,$AF$79:$AG$108,2,FALSE)&gt;0,"☆")</f>
        <v/>
      </c>
      <c r="AP72" s="444" t="str" cm="1">
        <f t="array" ref="AP72">_xlfn.IFS(AB72="","",IFERROR(VLOOKUP(AB72,$AF$79:$AG$108,2,FALSE),"-")="-","",VLOOKUP(AB72,$AF$79:$AG$108,2,FALSE)&gt;0,"☆")</f>
        <v/>
      </c>
      <c r="AQ72" s="446" t="str" cm="1">
        <f t="array" ref="AQ72">_xlfn.IFS(AC72="","",IFERROR(VLOOKUP(AC72,$AF$79:$AG$108,2,FALSE),"-")="-","",VLOOKUP(AC72,$AF$79:$AG$108,2,FALSE)&gt;0,"☆")</f>
        <v/>
      </c>
      <c r="AR72" s="448" t="str" cm="1">
        <f t="array" ref="AR72">_xlfn.IFS(AD72="","",AD72&lt;&gt;0,VLOOKUP(AD72,$AF$79:$AG$159,2,FALSE))</f>
        <v/>
      </c>
      <c r="AS72" s="429" t="str" cm="1">
        <f t="array" ref="AS72">_xlfn.IFS(AD72="","",IFERROR(VLOOKUP(AD72,$AF$79:$AG$108,2,FALSE),"-")="-","",VLOOKUP(AD72,$AF$79:$AG$108,2,FALSE)&gt;0,"☆")</f>
        <v/>
      </c>
      <c r="AU72" s="427">
        <f>IF($V72&lt;&gt;$AU$41,"",COUNTIF($V$43:$V72,$AU$41))</f>
        <v>30</v>
      </c>
      <c r="AV72" s="428">
        <f>IF($V72&lt;&gt;$AV$41,"",COUNTIF($V$43:$V72,$AV$41))</f>
        <v>30</v>
      </c>
      <c r="AW72" s="429">
        <f>IF($V72&lt;&gt;$AW$41,"",COUNTIF($V$43:$V72,$AW$41))</f>
        <v>30</v>
      </c>
    </row>
    <row r="73" spans="2:49" ht="23.15" customHeight="1">
      <c r="N73" s="363"/>
      <c r="O73" s="363"/>
      <c r="P73" s="363"/>
      <c r="Q73" s="363"/>
      <c r="R73" s="363"/>
      <c r="S73" s="363"/>
      <c r="T73" s="363"/>
      <c r="AE73" s="316"/>
    </row>
    <row r="74" spans="2:49" ht="23.15" customHeight="1">
      <c r="N74" s="364"/>
      <c r="O74" s="364"/>
      <c r="P74" s="364"/>
      <c r="Q74" s="364"/>
      <c r="R74" s="364"/>
      <c r="S74" s="364"/>
      <c r="T74" s="364"/>
      <c r="U74" s="364"/>
      <c r="V74" s="364"/>
      <c r="W74" s="364"/>
      <c r="X74" s="364"/>
      <c r="Y74" s="364"/>
      <c r="Z74" s="364"/>
      <c r="AA74" s="364"/>
      <c r="AB74" s="364"/>
      <c r="AC74" s="364"/>
      <c r="AD74" s="364"/>
      <c r="AE74" s="316"/>
    </row>
    <row r="75" spans="2:49" ht="23.15" customHeight="1">
      <c r="AE75" s="316"/>
    </row>
    <row r="76" spans="2:49" ht="23.15" customHeight="1" thickBot="1">
      <c r="AE76" s="316"/>
      <c r="AF76" s="414"/>
      <c r="AG76" s="414"/>
      <c r="AH76" s="414"/>
      <c r="AI76" s="414"/>
      <c r="AJ76" s="414"/>
      <c r="AK76" s="414"/>
      <c r="AL76" s="414"/>
    </row>
    <row r="77" spans="2:49" ht="23.15" customHeight="1" thickBot="1">
      <c r="D77" s="523" t="s">
        <v>121</v>
      </c>
      <c r="E77" s="524"/>
      <c r="F77" s="524"/>
      <c r="G77" s="524"/>
      <c r="H77" s="524"/>
      <c r="I77" s="524"/>
      <c r="J77" s="524"/>
      <c r="K77" s="524"/>
      <c r="L77" s="524"/>
      <c r="M77" s="524"/>
      <c r="N77" s="524"/>
      <c r="O77" s="524"/>
      <c r="P77" s="524"/>
      <c r="Q77" s="524"/>
      <c r="R77" s="524"/>
      <c r="AE77" s="316"/>
      <c r="AF77" s="689" t="s">
        <v>181</v>
      </c>
      <c r="AG77" s="690"/>
      <c r="AH77" s="690"/>
      <c r="AI77" s="690"/>
      <c r="AJ77" s="690"/>
      <c r="AK77" s="690"/>
      <c r="AL77" s="690"/>
      <c r="AM77" s="691"/>
    </row>
    <row r="78" spans="2:49" ht="23.15" customHeight="1">
      <c r="AE78" s="316"/>
      <c r="AF78" s="449" t="s">
        <v>202</v>
      </c>
      <c r="AG78" s="450" t="s">
        <v>78</v>
      </c>
      <c r="AH78" s="451" t="s">
        <v>266</v>
      </c>
      <c r="AI78" s="452"/>
      <c r="AJ78" s="452"/>
      <c r="AK78" s="414"/>
      <c r="AL78" s="414"/>
    </row>
    <row r="79" spans="2:49" ht="23.15" customHeight="1">
      <c r="D79" s="510" t="s">
        <v>77</v>
      </c>
      <c r="E79" s="511"/>
      <c r="F79" s="511"/>
      <c r="G79" s="511"/>
      <c r="H79" s="511"/>
      <c r="I79" s="511"/>
      <c r="J79" s="511"/>
      <c r="K79" s="511"/>
      <c r="L79" s="512"/>
      <c r="AE79" s="316"/>
      <c r="AF79" s="453" t="s">
        <v>151</v>
      </c>
      <c r="AG79" s="454">
        <v>1</v>
      </c>
      <c r="AH79" s="455"/>
      <c r="AI79" s="455"/>
      <c r="AJ79" s="455"/>
      <c r="AK79" s="414"/>
      <c r="AL79" s="414"/>
    </row>
    <row r="80" spans="2:49" ht="23.15" customHeight="1">
      <c r="D80" s="474"/>
      <c r="E80" s="474" t="s">
        <v>94</v>
      </c>
      <c r="F80" s="487" t="s">
        <v>95</v>
      </c>
      <c r="G80" s="488"/>
      <c r="H80" s="488"/>
      <c r="I80" s="488"/>
      <c r="J80" s="488"/>
      <c r="K80" s="488"/>
      <c r="L80" s="489"/>
      <c r="M80" s="514" t="s">
        <v>119</v>
      </c>
      <c r="N80" s="515"/>
      <c r="AE80" s="316"/>
      <c r="AF80" s="453" t="s">
        <v>152</v>
      </c>
      <c r="AG80" s="454">
        <v>2</v>
      </c>
      <c r="AH80" s="455"/>
      <c r="AI80" s="455"/>
      <c r="AJ80" s="455"/>
      <c r="AK80" s="414"/>
      <c r="AL80" s="414"/>
    </row>
    <row r="81" spans="4:38" ht="23.15" customHeight="1">
      <c r="D81" s="475"/>
      <c r="E81" s="475" t="s">
        <v>99</v>
      </c>
      <c r="F81" s="366" t="s">
        <v>19</v>
      </c>
      <c r="G81" s="366" t="s">
        <v>20</v>
      </c>
      <c r="H81" s="366" t="s">
        <v>21</v>
      </c>
      <c r="I81" s="366" t="s">
        <v>22</v>
      </c>
      <c r="J81" s="366" t="s">
        <v>23</v>
      </c>
      <c r="K81" s="366" t="s">
        <v>24</v>
      </c>
      <c r="L81" s="367" t="s">
        <v>25</v>
      </c>
      <c r="M81" s="291"/>
      <c r="N81" s="292"/>
      <c r="O81" s="519" t="s">
        <v>122</v>
      </c>
      <c r="P81" s="520"/>
      <c r="Q81" s="520"/>
      <c r="R81" s="520"/>
      <c r="S81" s="520"/>
      <c r="T81" s="520"/>
      <c r="U81" s="520"/>
      <c r="V81" s="520"/>
      <c r="AE81" s="316"/>
      <c r="AF81" s="453" t="s">
        <v>153</v>
      </c>
      <c r="AG81" s="454">
        <v>3</v>
      </c>
      <c r="AH81" s="455"/>
      <c r="AI81" s="455"/>
      <c r="AJ81" s="455"/>
      <c r="AK81" s="414"/>
      <c r="AL81" s="414"/>
    </row>
    <row r="82" spans="4:38" ht="23.15" customHeight="1">
      <c r="AE82" s="316"/>
      <c r="AF82" s="453" t="s">
        <v>154</v>
      </c>
      <c r="AG82" s="454">
        <v>4</v>
      </c>
      <c r="AH82" s="455"/>
      <c r="AI82" s="455"/>
      <c r="AJ82" s="455"/>
      <c r="AK82" s="414"/>
      <c r="AL82" s="414"/>
    </row>
    <row r="83" spans="4:38" ht="23.15" customHeight="1">
      <c r="D83" s="510" t="s">
        <v>130</v>
      </c>
      <c r="E83" s="511"/>
      <c r="F83" s="511"/>
      <c r="G83" s="511"/>
      <c r="H83" s="511"/>
      <c r="I83" s="511"/>
      <c r="J83" s="512"/>
      <c r="N83" s="327"/>
      <c r="O83" s="327"/>
      <c r="P83" s="327"/>
      <c r="Q83" s="327"/>
      <c r="R83" s="327"/>
      <c r="S83" s="327"/>
      <c r="T83" s="327"/>
      <c r="AE83" s="316"/>
      <c r="AF83" s="453" t="s">
        <v>155</v>
      </c>
      <c r="AG83" s="454">
        <v>5</v>
      </c>
      <c r="AH83" s="455"/>
      <c r="AI83" s="455"/>
      <c r="AJ83" s="455"/>
      <c r="AK83" s="414"/>
      <c r="AL83" s="414"/>
    </row>
    <row r="84" spans="4:38" ht="23.15" customHeight="1">
      <c r="D84" s="365"/>
      <c r="E84" s="366">
        <v>1</v>
      </c>
      <c r="F84" s="366">
        <v>2</v>
      </c>
      <c r="G84" s="366">
        <v>3</v>
      </c>
      <c r="H84" s="366">
        <v>4</v>
      </c>
      <c r="I84" s="366">
        <v>5</v>
      </c>
      <c r="J84" s="367">
        <v>6</v>
      </c>
      <c r="N84" s="327"/>
      <c r="O84" s="327"/>
      <c r="P84" s="327"/>
      <c r="Q84" s="327"/>
      <c r="R84" s="327"/>
      <c r="S84" s="327"/>
      <c r="T84" s="327"/>
      <c r="V84" s="327"/>
      <c r="W84" s="327"/>
      <c r="X84" s="327"/>
      <c r="Y84" s="327"/>
      <c r="Z84" s="327"/>
      <c r="AA84" s="327"/>
      <c r="AB84" s="327"/>
      <c r="AC84" s="327"/>
      <c r="AD84" s="327"/>
      <c r="AE84" s="316"/>
      <c r="AF84" s="453" t="s">
        <v>156</v>
      </c>
      <c r="AG84" s="454">
        <v>6</v>
      </c>
      <c r="AH84" s="455"/>
      <c r="AI84" s="455"/>
      <c r="AJ84" s="455"/>
      <c r="AK84" s="414"/>
      <c r="AL84" s="414"/>
    </row>
    <row r="85" spans="4:38" ht="23.15" customHeight="1">
      <c r="U85" s="327"/>
      <c r="V85" s="327"/>
      <c r="W85" s="327"/>
      <c r="X85" s="327"/>
      <c r="Y85" s="327"/>
      <c r="Z85" s="327"/>
      <c r="AA85" s="327"/>
      <c r="AB85" s="327"/>
      <c r="AC85" s="327"/>
      <c r="AD85" s="327"/>
      <c r="AF85" s="453" t="s">
        <v>157</v>
      </c>
      <c r="AG85" s="454">
        <v>7</v>
      </c>
      <c r="AH85" s="455"/>
      <c r="AI85" s="455"/>
      <c r="AJ85" s="455"/>
      <c r="AK85" s="414"/>
    </row>
    <row r="86" spans="4:38" ht="23.15" customHeight="1">
      <c r="D86" s="516" t="s">
        <v>26</v>
      </c>
      <c r="E86" s="517"/>
      <c r="F86" s="517"/>
      <c r="G86" s="517"/>
      <c r="H86" s="518"/>
      <c r="K86" s="510" t="s">
        <v>123</v>
      </c>
      <c r="L86" s="511"/>
      <c r="M86" s="511"/>
      <c r="N86" s="512"/>
      <c r="Q86" s="525" t="s">
        <v>270</v>
      </c>
      <c r="R86" s="526"/>
      <c r="S86" s="526"/>
      <c r="T86" s="527"/>
      <c r="U86" s="327"/>
      <c r="V86" s="327"/>
      <c r="W86" s="327"/>
      <c r="X86" s="327"/>
      <c r="Y86" s="327"/>
      <c r="Z86" s="327"/>
      <c r="AA86" s="327"/>
      <c r="AB86" s="327"/>
      <c r="AC86" s="327"/>
      <c r="AD86" s="327"/>
      <c r="AE86" s="316"/>
      <c r="AF86" s="453" t="s">
        <v>158</v>
      </c>
      <c r="AG86" s="454">
        <v>8</v>
      </c>
      <c r="AH86" s="455"/>
      <c r="AI86" s="455"/>
      <c r="AJ86" s="455"/>
      <c r="AK86" s="414"/>
      <c r="AL86" s="414"/>
    </row>
    <row r="87" spans="4:38" ht="23.15" customHeight="1">
      <c r="D87" s="365"/>
      <c r="E87" s="366" t="s">
        <v>28</v>
      </c>
      <c r="F87" s="366" t="s">
        <v>29</v>
      </c>
      <c r="G87" s="366" t="s">
        <v>30</v>
      </c>
      <c r="H87" s="367" t="s">
        <v>31</v>
      </c>
      <c r="K87" s="365"/>
      <c r="L87" s="366" t="s">
        <v>124</v>
      </c>
      <c r="M87" s="366" t="s">
        <v>125</v>
      </c>
      <c r="N87" s="367" t="s">
        <v>126</v>
      </c>
      <c r="Q87" s="368"/>
      <c r="R87" s="369">
        <f>X25</f>
        <v>0</v>
      </c>
      <c r="S87" s="369">
        <f>AA25</f>
        <v>0</v>
      </c>
      <c r="T87" s="370">
        <f>AD25</f>
        <v>0</v>
      </c>
      <c r="AE87" s="316"/>
      <c r="AF87" s="453" t="s">
        <v>159</v>
      </c>
      <c r="AG87" s="454">
        <v>9</v>
      </c>
      <c r="AH87" s="455"/>
      <c r="AI87" s="455"/>
      <c r="AJ87" s="455"/>
      <c r="AK87" s="414"/>
      <c r="AL87" s="414"/>
    </row>
    <row r="88" spans="4:38" ht="23.15" customHeight="1">
      <c r="AE88" s="316"/>
      <c r="AF88" s="453" t="s">
        <v>160</v>
      </c>
      <c r="AG88" s="454">
        <v>10</v>
      </c>
      <c r="AH88" s="455"/>
      <c r="AI88" s="455"/>
      <c r="AJ88" s="455"/>
      <c r="AK88" s="414"/>
      <c r="AL88" s="414"/>
    </row>
    <row r="89" spans="4:38" ht="23.15" customHeight="1">
      <c r="D89" s="516" t="s">
        <v>27</v>
      </c>
      <c r="E89" s="517"/>
      <c r="F89" s="517"/>
      <c r="G89" s="517"/>
      <c r="H89" s="518"/>
      <c r="K89" s="510" t="s">
        <v>127</v>
      </c>
      <c r="L89" s="511"/>
      <c r="M89" s="512"/>
      <c r="Q89" s="507" t="s">
        <v>231</v>
      </c>
      <c r="R89" s="508"/>
      <c r="S89" s="508"/>
      <c r="T89" s="509"/>
      <c r="U89" s="315"/>
      <c r="V89" s="315"/>
      <c r="W89" s="315"/>
      <c r="X89" s="315"/>
      <c r="Y89" s="315"/>
      <c r="Z89" s="315"/>
      <c r="AA89" s="315"/>
      <c r="AB89" s="315"/>
      <c r="AC89" s="315"/>
      <c r="AD89" s="315"/>
      <c r="AE89" s="316"/>
      <c r="AF89" s="453" t="s">
        <v>165</v>
      </c>
      <c r="AG89" s="454">
        <v>11</v>
      </c>
      <c r="AH89" s="455"/>
      <c r="AI89" s="455"/>
      <c r="AJ89" s="455"/>
      <c r="AK89" s="414"/>
      <c r="AL89" s="414"/>
    </row>
    <row r="90" spans="4:38" ht="23.15" customHeight="1">
      <c r="D90" s="365"/>
      <c r="E90" s="366" t="s">
        <v>32</v>
      </c>
      <c r="F90" s="366" t="s">
        <v>33</v>
      </c>
      <c r="G90" s="366" t="s">
        <v>34</v>
      </c>
      <c r="H90" s="367"/>
      <c r="K90" s="365"/>
      <c r="L90" s="366" t="s">
        <v>128</v>
      </c>
      <c r="M90" s="367" t="s">
        <v>129</v>
      </c>
      <c r="Q90" s="365"/>
      <c r="R90" s="366" t="s">
        <v>57</v>
      </c>
      <c r="S90" s="366" t="s">
        <v>58</v>
      </c>
      <c r="T90" s="367" t="s">
        <v>59</v>
      </c>
      <c r="AF90" s="453" t="s">
        <v>161</v>
      </c>
      <c r="AG90" s="454">
        <v>12</v>
      </c>
      <c r="AH90" s="455"/>
      <c r="AI90" s="455"/>
      <c r="AJ90" s="455"/>
      <c r="AK90" s="414"/>
    </row>
    <row r="91" spans="4:38" ht="23.15" customHeight="1">
      <c r="AE91" s="316"/>
      <c r="AF91" s="453" t="s">
        <v>162</v>
      </c>
      <c r="AG91" s="454">
        <v>13</v>
      </c>
      <c r="AH91" s="455"/>
      <c r="AI91" s="455"/>
      <c r="AJ91" s="455"/>
      <c r="AK91" s="414"/>
      <c r="AL91" s="414"/>
    </row>
    <row r="92" spans="4:38" ht="23.15" customHeight="1">
      <c r="D92" s="516" t="s">
        <v>15</v>
      </c>
      <c r="E92" s="517"/>
      <c r="F92" s="517"/>
      <c r="G92" s="517"/>
      <c r="H92" s="518"/>
      <c r="U92" s="315"/>
      <c r="V92" s="315"/>
      <c r="W92" s="315"/>
      <c r="X92" s="315"/>
      <c r="Y92" s="315"/>
      <c r="Z92" s="315"/>
      <c r="AA92" s="315"/>
      <c r="AB92" s="315"/>
      <c r="AC92" s="315"/>
      <c r="AD92" s="315"/>
      <c r="AE92" s="316"/>
      <c r="AF92" s="453" t="s">
        <v>163</v>
      </c>
      <c r="AG92" s="454">
        <v>14</v>
      </c>
      <c r="AH92" s="455"/>
      <c r="AI92" s="455"/>
      <c r="AJ92" s="455"/>
      <c r="AK92" s="414"/>
      <c r="AL92" s="414"/>
    </row>
    <row r="93" spans="4:38" ht="23.15" customHeight="1">
      <c r="D93" s="365"/>
      <c r="E93" s="366" t="s">
        <v>32</v>
      </c>
      <c r="F93" s="366" t="s">
        <v>33</v>
      </c>
      <c r="G93" s="366"/>
      <c r="H93" s="367"/>
      <c r="K93" s="315"/>
      <c r="L93" s="315"/>
      <c r="M93" s="315"/>
      <c r="N93" s="315"/>
      <c r="O93" s="315"/>
      <c r="P93" s="315"/>
      <c r="Q93" s="315"/>
      <c r="R93" s="315"/>
      <c r="AF93" s="453" t="s">
        <v>164</v>
      </c>
      <c r="AG93" s="454">
        <v>15</v>
      </c>
      <c r="AH93" s="455"/>
      <c r="AI93" s="455"/>
      <c r="AJ93" s="455"/>
      <c r="AK93" s="414"/>
    </row>
    <row r="94" spans="4:38" ht="23.15" customHeight="1">
      <c r="K94" s="315"/>
      <c r="L94" s="315"/>
      <c r="M94" s="315"/>
      <c r="N94" s="315"/>
      <c r="O94" s="315"/>
      <c r="P94" s="315"/>
      <c r="Q94" s="315"/>
      <c r="R94" s="315"/>
      <c r="AE94" s="316"/>
      <c r="AF94" s="453" t="s">
        <v>166</v>
      </c>
      <c r="AG94" s="454">
        <v>16</v>
      </c>
      <c r="AH94" s="455"/>
      <c r="AI94" s="455"/>
      <c r="AJ94" s="455"/>
      <c r="AK94" s="414"/>
      <c r="AL94" s="414"/>
    </row>
    <row r="95" spans="4:38" ht="23.15" customHeight="1">
      <c r="D95" s="719"/>
      <c r="E95" s="719"/>
      <c r="F95" s="315"/>
      <c r="G95" s="315"/>
      <c r="H95" s="315"/>
      <c r="K95" s="315"/>
      <c r="L95" s="315"/>
      <c r="M95" s="315"/>
      <c r="N95" s="315"/>
      <c r="O95" s="315"/>
      <c r="P95" s="315"/>
      <c r="Q95" s="315"/>
      <c r="R95" s="315"/>
      <c r="AE95" s="316"/>
      <c r="AF95" s="453" t="s">
        <v>167</v>
      </c>
      <c r="AG95" s="454">
        <v>17</v>
      </c>
      <c r="AH95" s="455"/>
      <c r="AI95" s="455"/>
      <c r="AJ95" s="455"/>
      <c r="AK95" s="414"/>
      <c r="AL95" s="414"/>
    </row>
    <row r="96" spans="4:38" ht="23.15" customHeight="1">
      <c r="D96" s="351"/>
      <c r="E96" s="351"/>
      <c r="F96" s="330"/>
      <c r="G96" s="330"/>
      <c r="H96" s="330"/>
      <c r="J96" s="478"/>
      <c r="K96" s="479"/>
      <c r="L96" s="479"/>
      <c r="M96" s="479"/>
      <c r="N96" s="479"/>
      <c r="O96" s="479"/>
      <c r="P96" s="479"/>
      <c r="Q96" s="479"/>
      <c r="R96" s="479"/>
      <c r="AF96" s="453" t="s">
        <v>168</v>
      </c>
      <c r="AG96" s="454">
        <v>18</v>
      </c>
      <c r="AH96" s="455"/>
      <c r="AI96" s="455"/>
      <c r="AJ96" s="455"/>
      <c r="AK96" s="414"/>
    </row>
    <row r="97" spans="4:38" ht="23.15" customHeight="1">
      <c r="J97" s="478"/>
      <c r="K97" s="479"/>
      <c r="L97" s="479"/>
      <c r="M97" s="479"/>
      <c r="N97" s="479"/>
      <c r="O97" s="479"/>
      <c r="P97" s="479"/>
      <c r="Q97" s="479"/>
      <c r="R97" s="479"/>
      <c r="AF97" s="453" t="s">
        <v>169</v>
      </c>
      <c r="AG97" s="454">
        <v>19</v>
      </c>
      <c r="AH97" s="455"/>
      <c r="AI97" s="455"/>
      <c r="AJ97" s="455"/>
      <c r="AK97" s="414"/>
    </row>
    <row r="98" spans="4:38" ht="23.15" customHeight="1">
      <c r="D98" s="315"/>
      <c r="E98" s="315"/>
      <c r="F98" s="315"/>
      <c r="G98" s="315"/>
      <c r="H98" s="315"/>
      <c r="J98" s="478"/>
      <c r="K98" s="479"/>
      <c r="L98" s="479"/>
      <c r="M98" s="479"/>
      <c r="N98" s="479"/>
      <c r="O98" s="479"/>
      <c r="P98" s="479"/>
      <c r="Q98" s="479"/>
      <c r="R98" s="479"/>
      <c r="AF98" s="453" t="s">
        <v>170</v>
      </c>
      <c r="AG98" s="454">
        <v>20</v>
      </c>
      <c r="AH98" s="455"/>
      <c r="AI98" s="455"/>
      <c r="AJ98" s="455"/>
      <c r="AK98" s="414"/>
    </row>
    <row r="99" spans="4:38" ht="23.15" customHeight="1">
      <c r="D99" s="351"/>
      <c r="E99" s="351"/>
      <c r="F99" s="330"/>
      <c r="G99" s="330"/>
      <c r="H99" s="330"/>
      <c r="J99" s="478"/>
      <c r="K99" s="479"/>
      <c r="L99" s="479"/>
      <c r="M99" s="479"/>
      <c r="N99" s="479"/>
      <c r="O99" s="479"/>
      <c r="P99" s="479"/>
      <c r="Q99" s="479"/>
      <c r="R99" s="479"/>
      <c r="S99" s="315"/>
      <c r="T99" s="315"/>
      <c r="AF99" s="453" t="s">
        <v>171</v>
      </c>
      <c r="AG99" s="454">
        <v>21</v>
      </c>
      <c r="AH99" s="455"/>
      <c r="AI99" s="455"/>
      <c r="AJ99" s="455"/>
      <c r="AK99" s="414"/>
    </row>
    <row r="100" spans="4:38" ht="23.15" customHeight="1">
      <c r="J100" s="478"/>
      <c r="K100" s="479"/>
      <c r="L100" s="479"/>
      <c r="M100" s="479"/>
      <c r="N100" s="479"/>
      <c r="O100" s="479"/>
      <c r="P100" s="479"/>
      <c r="Q100" s="479"/>
      <c r="R100" s="479"/>
      <c r="AF100" s="453" t="s">
        <v>172</v>
      </c>
      <c r="AG100" s="454">
        <v>22</v>
      </c>
      <c r="AH100" s="455"/>
      <c r="AI100" s="455"/>
      <c r="AJ100" s="455"/>
      <c r="AK100" s="414"/>
    </row>
    <row r="101" spans="4:38" ht="23.15" customHeight="1">
      <c r="E101" s="351"/>
      <c r="F101" s="351"/>
      <c r="G101" s="351"/>
      <c r="H101" s="351"/>
      <c r="I101" s="351"/>
      <c r="J101" s="478"/>
      <c r="K101" s="479"/>
      <c r="L101" s="479"/>
      <c r="M101" s="479"/>
      <c r="N101" s="479"/>
      <c r="O101" s="479"/>
      <c r="P101" s="479"/>
      <c r="Q101" s="479"/>
      <c r="R101" s="479"/>
      <c r="U101" s="315"/>
      <c r="V101" s="315"/>
      <c r="W101" s="315"/>
      <c r="X101" s="315"/>
      <c r="Y101" s="315"/>
      <c r="Z101" s="315"/>
      <c r="AA101" s="315"/>
      <c r="AB101" s="315"/>
      <c r="AC101" s="315"/>
      <c r="AD101" s="315"/>
      <c r="AF101" s="453" t="s">
        <v>173</v>
      </c>
      <c r="AG101" s="454">
        <v>23</v>
      </c>
      <c r="AH101" s="455"/>
      <c r="AI101" s="455"/>
      <c r="AJ101" s="455"/>
      <c r="AK101" s="414"/>
    </row>
    <row r="102" spans="4:38" ht="23.15" customHeight="1">
      <c r="AF102" s="453" t="s">
        <v>174</v>
      </c>
      <c r="AG102" s="454">
        <v>24</v>
      </c>
      <c r="AH102" s="455"/>
      <c r="AI102" s="455"/>
      <c r="AJ102" s="455"/>
      <c r="AK102" s="414"/>
    </row>
    <row r="103" spans="4:38" ht="23.15" customHeight="1">
      <c r="AF103" s="453" t="s">
        <v>175</v>
      </c>
      <c r="AG103" s="454">
        <v>25</v>
      </c>
      <c r="AH103" s="455"/>
      <c r="AI103" s="455"/>
      <c r="AJ103" s="455"/>
      <c r="AK103" s="414"/>
    </row>
    <row r="104" spans="4:38" ht="23.15" customHeight="1">
      <c r="AE104" s="316"/>
      <c r="AF104" s="453" t="s">
        <v>176</v>
      </c>
      <c r="AG104" s="454">
        <v>26</v>
      </c>
      <c r="AH104" s="455"/>
      <c r="AI104" s="455"/>
      <c r="AJ104" s="455"/>
      <c r="AK104" s="414"/>
      <c r="AL104" s="414"/>
    </row>
    <row r="105" spans="4:38" ht="23.15" customHeight="1">
      <c r="AF105" s="453" t="s">
        <v>177</v>
      </c>
      <c r="AG105" s="454">
        <v>27</v>
      </c>
      <c r="AH105" s="455"/>
      <c r="AI105" s="455"/>
      <c r="AJ105" s="455"/>
      <c r="AK105" s="414"/>
    </row>
    <row r="106" spans="4:38" ht="23" customHeight="1">
      <c r="AF106" s="453" t="s">
        <v>178</v>
      </c>
      <c r="AG106" s="454">
        <v>28</v>
      </c>
      <c r="AH106" s="455"/>
      <c r="AI106" s="455"/>
      <c r="AJ106" s="455"/>
      <c r="AK106" s="414"/>
    </row>
    <row r="107" spans="4:38" ht="23" customHeight="1">
      <c r="AF107" s="453" t="s">
        <v>179</v>
      </c>
      <c r="AG107" s="454">
        <v>29</v>
      </c>
      <c r="AH107" s="455"/>
      <c r="AI107" s="455"/>
      <c r="AJ107" s="455"/>
      <c r="AK107" s="414"/>
    </row>
    <row r="108" spans="4:38" ht="23" customHeight="1" thickBot="1">
      <c r="AF108" s="456" t="s">
        <v>180</v>
      </c>
      <c r="AG108" s="457">
        <v>30</v>
      </c>
      <c r="AH108" s="455"/>
      <c r="AI108" s="455"/>
      <c r="AJ108" s="455"/>
      <c r="AK108" s="414"/>
    </row>
    <row r="109" spans="4:38" ht="23" customHeight="1" thickBot="1">
      <c r="AF109" s="458" t="s">
        <v>203</v>
      </c>
      <c r="AG109" s="459" t="s">
        <v>78</v>
      </c>
      <c r="AH109" s="460" t="s">
        <v>267</v>
      </c>
      <c r="AI109" s="414"/>
      <c r="AJ109" s="414"/>
      <c r="AK109" s="414"/>
    </row>
    <row r="110" spans="4:38" ht="23" customHeight="1">
      <c r="AF110" s="461" t="s">
        <v>182</v>
      </c>
      <c r="AG110" s="462">
        <v>1</v>
      </c>
      <c r="AH110" s="414"/>
      <c r="AI110" s="414"/>
      <c r="AJ110" s="414"/>
      <c r="AK110" s="414"/>
    </row>
    <row r="111" spans="4:38" ht="23" customHeight="1">
      <c r="AF111" s="453" t="s">
        <v>183</v>
      </c>
      <c r="AG111" s="454">
        <v>2</v>
      </c>
      <c r="AH111" s="414"/>
      <c r="AI111" s="414"/>
      <c r="AJ111" s="414"/>
      <c r="AK111" s="414"/>
    </row>
    <row r="112" spans="4:38" ht="23" customHeight="1">
      <c r="AF112" s="453" t="s">
        <v>184</v>
      </c>
      <c r="AG112" s="454">
        <v>3</v>
      </c>
      <c r="AH112" s="414"/>
      <c r="AI112" s="414"/>
      <c r="AJ112" s="414"/>
      <c r="AK112" s="414"/>
    </row>
    <row r="113" spans="32:37">
      <c r="AF113" s="453" t="s">
        <v>185</v>
      </c>
      <c r="AG113" s="454">
        <v>4</v>
      </c>
      <c r="AH113" s="414"/>
      <c r="AI113" s="414"/>
      <c r="AJ113" s="414"/>
      <c r="AK113" s="414"/>
    </row>
    <row r="114" spans="32:37">
      <c r="AF114" s="453" t="s">
        <v>186</v>
      </c>
      <c r="AG114" s="454">
        <v>5</v>
      </c>
      <c r="AH114" s="414"/>
      <c r="AI114" s="414"/>
      <c r="AJ114" s="414"/>
      <c r="AK114" s="414"/>
    </row>
    <row r="115" spans="32:37">
      <c r="AF115" s="453" t="s">
        <v>187</v>
      </c>
      <c r="AG115" s="454">
        <v>6</v>
      </c>
      <c r="AH115" s="414"/>
      <c r="AI115" s="414"/>
      <c r="AJ115" s="414"/>
      <c r="AK115" s="414"/>
    </row>
    <row r="116" spans="32:37">
      <c r="AF116" s="453" t="s">
        <v>188</v>
      </c>
      <c r="AG116" s="454">
        <v>7</v>
      </c>
      <c r="AH116" s="414"/>
      <c r="AI116" s="414"/>
      <c r="AJ116" s="414"/>
      <c r="AK116" s="414"/>
    </row>
    <row r="117" spans="32:37">
      <c r="AF117" s="453" t="s">
        <v>189</v>
      </c>
      <c r="AG117" s="454">
        <v>8</v>
      </c>
      <c r="AH117" s="414"/>
      <c r="AI117" s="414"/>
      <c r="AJ117" s="414"/>
      <c r="AK117" s="414"/>
    </row>
    <row r="118" spans="32:37">
      <c r="AF118" s="453" t="s">
        <v>190</v>
      </c>
      <c r="AG118" s="454">
        <v>9</v>
      </c>
      <c r="AH118" s="414"/>
      <c r="AI118" s="414"/>
      <c r="AJ118" s="414"/>
      <c r="AK118" s="414"/>
    </row>
    <row r="119" spans="32:37">
      <c r="AF119" s="453" t="s">
        <v>191</v>
      </c>
      <c r="AG119" s="454">
        <v>10</v>
      </c>
      <c r="AH119" s="414"/>
      <c r="AI119" s="414"/>
      <c r="AJ119" s="414"/>
      <c r="AK119" s="414"/>
    </row>
    <row r="120" spans="32:37">
      <c r="AF120" s="453" t="s">
        <v>192</v>
      </c>
      <c r="AG120" s="454">
        <v>11</v>
      </c>
      <c r="AH120" s="414"/>
      <c r="AI120" s="414"/>
      <c r="AJ120" s="414"/>
      <c r="AK120" s="414"/>
    </row>
    <row r="121" spans="32:37">
      <c r="AF121" s="453" t="s">
        <v>193</v>
      </c>
      <c r="AG121" s="454">
        <v>12</v>
      </c>
      <c r="AH121" s="414"/>
      <c r="AI121" s="414"/>
      <c r="AJ121" s="414"/>
      <c r="AK121" s="414"/>
    </row>
    <row r="122" spans="32:37">
      <c r="AF122" s="453" t="s">
        <v>194</v>
      </c>
      <c r="AG122" s="454">
        <v>13</v>
      </c>
      <c r="AH122" s="414"/>
      <c r="AI122" s="414"/>
      <c r="AJ122" s="414"/>
      <c r="AK122" s="414"/>
    </row>
    <row r="123" spans="32:37">
      <c r="AF123" s="453" t="s">
        <v>195</v>
      </c>
      <c r="AG123" s="454">
        <v>14</v>
      </c>
      <c r="AH123" s="414"/>
      <c r="AI123" s="414"/>
      <c r="AJ123" s="414"/>
      <c r="AK123" s="414"/>
    </row>
    <row r="124" spans="32:37">
      <c r="AF124" s="453" t="s">
        <v>196</v>
      </c>
      <c r="AG124" s="454">
        <v>15</v>
      </c>
      <c r="AH124" s="414"/>
      <c r="AI124" s="414"/>
      <c r="AJ124" s="414"/>
      <c r="AK124" s="414"/>
    </row>
    <row r="125" spans="32:37">
      <c r="AF125" s="453" t="s">
        <v>197</v>
      </c>
      <c r="AG125" s="454">
        <v>16</v>
      </c>
      <c r="AH125" s="414"/>
      <c r="AI125" s="414"/>
      <c r="AJ125" s="414"/>
      <c r="AK125" s="414"/>
    </row>
    <row r="126" spans="32:37">
      <c r="AF126" s="453" t="s">
        <v>198</v>
      </c>
      <c r="AG126" s="454">
        <v>17</v>
      </c>
      <c r="AH126" s="414"/>
      <c r="AI126" s="414"/>
      <c r="AJ126" s="414"/>
      <c r="AK126" s="414"/>
    </row>
    <row r="127" spans="32:37">
      <c r="AF127" s="453" t="s">
        <v>199</v>
      </c>
      <c r="AG127" s="454">
        <v>18</v>
      </c>
      <c r="AH127" s="414"/>
      <c r="AI127" s="414"/>
      <c r="AJ127" s="414"/>
      <c r="AK127" s="414"/>
    </row>
    <row r="128" spans="32:37">
      <c r="AF128" s="453" t="s">
        <v>200</v>
      </c>
      <c r="AG128" s="454">
        <v>19</v>
      </c>
      <c r="AH128" s="414"/>
      <c r="AI128" s="414"/>
      <c r="AJ128" s="414"/>
      <c r="AK128" s="414"/>
    </row>
    <row r="129" spans="32:37">
      <c r="AF129" s="453" t="s">
        <v>201</v>
      </c>
      <c r="AG129" s="454">
        <v>20</v>
      </c>
      <c r="AH129" s="414"/>
      <c r="AI129" s="414"/>
      <c r="AJ129" s="414"/>
      <c r="AK129" s="414"/>
    </row>
    <row r="130" spans="32:37">
      <c r="AF130" s="453">
        <v>1</v>
      </c>
      <c r="AG130" s="454">
        <v>1</v>
      </c>
      <c r="AH130" s="414"/>
      <c r="AI130" s="414"/>
      <c r="AJ130" s="414"/>
      <c r="AK130" s="414"/>
    </row>
    <row r="131" spans="32:37">
      <c r="AF131" s="453">
        <v>2</v>
      </c>
      <c r="AG131" s="454">
        <v>2</v>
      </c>
      <c r="AH131" s="414"/>
      <c r="AI131" s="414"/>
      <c r="AJ131" s="414"/>
      <c r="AK131" s="414"/>
    </row>
    <row r="132" spans="32:37">
      <c r="AF132" s="453">
        <v>3</v>
      </c>
      <c r="AG132" s="454">
        <v>3</v>
      </c>
      <c r="AH132" s="414"/>
      <c r="AI132" s="414"/>
      <c r="AJ132" s="414"/>
      <c r="AK132" s="414"/>
    </row>
    <row r="133" spans="32:37">
      <c r="AF133" s="453">
        <v>4</v>
      </c>
      <c r="AG133" s="454">
        <v>4</v>
      </c>
      <c r="AH133" s="414"/>
      <c r="AI133" s="414"/>
      <c r="AJ133" s="414"/>
      <c r="AK133" s="414"/>
    </row>
    <row r="134" spans="32:37">
      <c r="AF134" s="453">
        <v>5</v>
      </c>
      <c r="AG134" s="454">
        <v>5</v>
      </c>
      <c r="AH134" s="414"/>
      <c r="AI134" s="414"/>
      <c r="AJ134" s="414"/>
      <c r="AK134" s="414"/>
    </row>
    <row r="135" spans="32:37">
      <c r="AF135" s="453">
        <v>6</v>
      </c>
      <c r="AG135" s="454">
        <v>6</v>
      </c>
      <c r="AH135" s="414"/>
      <c r="AI135" s="414"/>
      <c r="AJ135" s="414"/>
      <c r="AK135" s="414"/>
    </row>
    <row r="136" spans="32:37">
      <c r="AF136" s="453">
        <v>7</v>
      </c>
      <c r="AG136" s="454">
        <v>7</v>
      </c>
      <c r="AH136" s="414"/>
      <c r="AI136" s="414"/>
      <c r="AJ136" s="414"/>
      <c r="AK136" s="414"/>
    </row>
    <row r="137" spans="32:37">
      <c r="AF137" s="453">
        <v>8</v>
      </c>
      <c r="AG137" s="454">
        <v>8</v>
      </c>
      <c r="AH137" s="414"/>
      <c r="AI137" s="414"/>
      <c r="AJ137" s="414"/>
      <c r="AK137" s="414"/>
    </row>
    <row r="138" spans="32:37">
      <c r="AF138" s="453">
        <v>9</v>
      </c>
      <c r="AG138" s="454">
        <v>9</v>
      </c>
      <c r="AH138" s="414"/>
      <c r="AI138" s="414"/>
      <c r="AJ138" s="414"/>
      <c r="AK138" s="414"/>
    </row>
    <row r="139" spans="32:37">
      <c r="AF139" s="453">
        <v>10</v>
      </c>
      <c r="AG139" s="454">
        <v>10</v>
      </c>
      <c r="AH139" s="414"/>
      <c r="AI139" s="414"/>
      <c r="AJ139" s="414"/>
      <c r="AK139" s="414"/>
    </row>
    <row r="140" spans="32:37">
      <c r="AF140" s="453">
        <v>11</v>
      </c>
      <c r="AG140" s="454">
        <v>11</v>
      </c>
      <c r="AH140" s="414"/>
      <c r="AI140" s="414"/>
      <c r="AJ140" s="414"/>
      <c r="AK140" s="414"/>
    </row>
    <row r="141" spans="32:37">
      <c r="AF141" s="453">
        <v>12</v>
      </c>
      <c r="AG141" s="454">
        <v>12</v>
      </c>
      <c r="AH141" s="414"/>
      <c r="AI141" s="414"/>
      <c r="AJ141" s="414"/>
      <c r="AK141" s="414"/>
    </row>
    <row r="142" spans="32:37">
      <c r="AF142" s="453">
        <v>13</v>
      </c>
      <c r="AG142" s="454">
        <v>13</v>
      </c>
      <c r="AH142" s="414"/>
      <c r="AI142" s="414"/>
      <c r="AJ142" s="414"/>
      <c r="AK142" s="414"/>
    </row>
    <row r="143" spans="32:37">
      <c r="AF143" s="453">
        <v>14</v>
      </c>
      <c r="AG143" s="454">
        <v>14</v>
      </c>
      <c r="AH143" s="414"/>
      <c r="AI143" s="414"/>
      <c r="AJ143" s="414"/>
      <c r="AK143" s="414"/>
    </row>
    <row r="144" spans="32:37">
      <c r="AF144" s="453">
        <v>15</v>
      </c>
      <c r="AG144" s="454">
        <v>15</v>
      </c>
      <c r="AH144" s="414"/>
      <c r="AI144" s="414"/>
      <c r="AJ144" s="414"/>
      <c r="AK144" s="414"/>
    </row>
    <row r="145" spans="32:37">
      <c r="AF145" s="453">
        <v>16</v>
      </c>
      <c r="AG145" s="454">
        <v>16</v>
      </c>
      <c r="AH145" s="414"/>
      <c r="AI145" s="414"/>
      <c r="AJ145" s="414"/>
      <c r="AK145" s="414"/>
    </row>
    <row r="146" spans="32:37">
      <c r="AF146" s="453">
        <v>17</v>
      </c>
      <c r="AG146" s="454">
        <v>17</v>
      </c>
      <c r="AH146" s="414"/>
      <c r="AI146" s="414"/>
      <c r="AJ146" s="414"/>
      <c r="AK146" s="414"/>
    </row>
    <row r="147" spans="32:37">
      <c r="AF147" s="453">
        <v>18</v>
      </c>
      <c r="AG147" s="454">
        <v>18</v>
      </c>
      <c r="AH147" s="414"/>
      <c r="AI147" s="414"/>
      <c r="AJ147" s="414"/>
      <c r="AK147" s="414"/>
    </row>
    <row r="148" spans="32:37">
      <c r="AF148" s="453">
        <v>19</v>
      </c>
      <c r="AG148" s="454">
        <v>19</v>
      </c>
      <c r="AH148" s="414"/>
      <c r="AI148" s="414"/>
      <c r="AJ148" s="414"/>
      <c r="AK148" s="414"/>
    </row>
    <row r="149" spans="32:37">
      <c r="AF149" s="453">
        <v>20</v>
      </c>
      <c r="AG149" s="454">
        <v>20</v>
      </c>
      <c r="AH149" s="414"/>
      <c r="AI149" s="414"/>
      <c r="AJ149" s="414"/>
      <c r="AK149" s="414"/>
    </row>
    <row r="150" spans="32:37">
      <c r="AF150" s="453">
        <v>21</v>
      </c>
      <c r="AG150" s="454">
        <v>21</v>
      </c>
      <c r="AH150" s="414"/>
      <c r="AI150" s="414"/>
      <c r="AJ150" s="414"/>
      <c r="AK150" s="414"/>
    </row>
    <row r="151" spans="32:37">
      <c r="AF151" s="453">
        <v>22</v>
      </c>
      <c r="AG151" s="454">
        <v>22</v>
      </c>
      <c r="AH151" s="414"/>
      <c r="AI151" s="414"/>
      <c r="AJ151" s="414"/>
      <c r="AK151" s="414"/>
    </row>
    <row r="152" spans="32:37">
      <c r="AF152" s="453">
        <v>23</v>
      </c>
      <c r="AG152" s="454">
        <v>23</v>
      </c>
      <c r="AH152" s="414"/>
      <c r="AI152" s="414"/>
      <c r="AJ152" s="414"/>
      <c r="AK152" s="414"/>
    </row>
    <row r="153" spans="32:37">
      <c r="AF153" s="453">
        <v>24</v>
      </c>
      <c r="AG153" s="454">
        <v>24</v>
      </c>
      <c r="AH153" s="414"/>
      <c r="AI153" s="414"/>
      <c r="AJ153" s="414"/>
      <c r="AK153" s="414"/>
    </row>
    <row r="154" spans="32:37">
      <c r="AF154" s="453">
        <v>25</v>
      </c>
      <c r="AG154" s="454">
        <v>25</v>
      </c>
      <c r="AH154" s="414"/>
      <c r="AI154" s="414"/>
      <c r="AJ154" s="414"/>
      <c r="AK154" s="414"/>
    </row>
    <row r="155" spans="32:37">
      <c r="AF155" s="453">
        <v>26</v>
      </c>
      <c r="AG155" s="454">
        <v>26</v>
      </c>
      <c r="AH155" s="414"/>
      <c r="AI155" s="414"/>
      <c r="AJ155" s="414"/>
      <c r="AK155" s="414"/>
    </row>
    <row r="156" spans="32:37">
      <c r="AF156" s="453">
        <v>27</v>
      </c>
      <c r="AG156" s="454">
        <v>27</v>
      </c>
      <c r="AH156" s="414"/>
      <c r="AI156" s="414"/>
      <c r="AJ156" s="414"/>
      <c r="AK156" s="414"/>
    </row>
    <row r="157" spans="32:37">
      <c r="AF157" s="453">
        <v>28</v>
      </c>
      <c r="AG157" s="454">
        <v>28</v>
      </c>
      <c r="AH157" s="414"/>
      <c r="AI157" s="414"/>
      <c r="AJ157" s="414"/>
      <c r="AK157" s="414"/>
    </row>
    <row r="158" spans="32:37">
      <c r="AF158" s="453">
        <v>29</v>
      </c>
      <c r="AG158" s="454">
        <v>29</v>
      </c>
      <c r="AH158" s="414"/>
      <c r="AI158" s="414"/>
      <c r="AJ158" s="414"/>
      <c r="AK158" s="414"/>
    </row>
    <row r="159" spans="32:37" ht="15.5" thickBot="1">
      <c r="AF159" s="463">
        <v>30</v>
      </c>
      <c r="AG159" s="464">
        <v>30</v>
      </c>
      <c r="AH159" s="414"/>
      <c r="AI159" s="414"/>
      <c r="AJ159" s="414"/>
      <c r="AK159" s="414"/>
    </row>
  </sheetData>
  <sheetProtection algorithmName="SHA-512" hashValue="5b3kW9xjupBvC9pApnf0oQHrszjJwd0QT7jJdBofRBX5PMl9+uRiDxQO4FF0Um79E6uIeclz2wQxuuYfhpnFdg==" saltValue="YOmGS99fddGGWlYKngbWMA==" spinCount="100000" sheet="1" objects="1" scenarios="1"/>
  <dataConsolidate/>
  <mergeCells count="351">
    <mergeCell ref="AU40:AW40"/>
    <mergeCell ref="AO40:AQ40"/>
    <mergeCell ref="B30:C38"/>
    <mergeCell ref="D95:E95"/>
    <mergeCell ref="AO41:AQ41"/>
    <mergeCell ref="V61:W61"/>
    <mergeCell ref="V62:W62"/>
    <mergeCell ref="V63:W63"/>
    <mergeCell ref="V64:W64"/>
    <mergeCell ref="V70:W70"/>
    <mergeCell ref="V71:W71"/>
    <mergeCell ref="V51:W51"/>
    <mergeCell ref="V67:W67"/>
    <mergeCell ref="V68:W68"/>
    <mergeCell ref="V52:W52"/>
    <mergeCell ref="V53:W53"/>
    <mergeCell ref="V54:W54"/>
    <mergeCell ref="V55:W55"/>
    <mergeCell ref="V56:W56"/>
    <mergeCell ref="V50:W50"/>
    <mergeCell ref="I52:N52"/>
    <mergeCell ref="I53:N53"/>
    <mergeCell ref="I60:N60"/>
    <mergeCell ref="V69:W69"/>
    <mergeCell ref="AF77:AM77"/>
    <mergeCell ref="AL40:AN40"/>
    <mergeCell ref="V72:W72"/>
    <mergeCell ref="G20:J20"/>
    <mergeCell ref="I22:R22"/>
    <mergeCell ref="I25:R25"/>
    <mergeCell ref="I27:R27"/>
    <mergeCell ref="AA41:AC41"/>
    <mergeCell ref="G30:H30"/>
    <mergeCell ref="G31:H31"/>
    <mergeCell ref="G32:H32"/>
    <mergeCell ref="G33:H33"/>
    <mergeCell ref="G34:H34"/>
    <mergeCell ref="G35:H35"/>
    <mergeCell ref="G36:H36"/>
    <mergeCell ref="G37:H37"/>
    <mergeCell ref="AN26:AP27"/>
    <mergeCell ref="T21:W21"/>
    <mergeCell ref="T22:W22"/>
    <mergeCell ref="T23:W23"/>
    <mergeCell ref="T25:W25"/>
    <mergeCell ref="T26:W26"/>
    <mergeCell ref="T27:W27"/>
    <mergeCell ref="T28:W28"/>
    <mergeCell ref="B43:C72"/>
    <mergeCell ref="D30:F30"/>
    <mergeCell ref="D31:F31"/>
    <mergeCell ref="D32:F32"/>
    <mergeCell ref="D33:F33"/>
    <mergeCell ref="D34:F34"/>
    <mergeCell ref="D35:F35"/>
    <mergeCell ref="D36:F36"/>
    <mergeCell ref="D37:F37"/>
    <mergeCell ref="D38:F38"/>
    <mergeCell ref="D65:F65"/>
    <mergeCell ref="D68:F68"/>
    <mergeCell ref="D52:F52"/>
    <mergeCell ref="D53:F53"/>
    <mergeCell ref="D54:F54"/>
    <mergeCell ref="D55:F55"/>
    <mergeCell ref="D56:F56"/>
    <mergeCell ref="D57:F57"/>
    <mergeCell ref="D58:F58"/>
    <mergeCell ref="D61:F61"/>
    <mergeCell ref="D67:F67"/>
    <mergeCell ref="D69:F69"/>
    <mergeCell ref="D70:F70"/>
    <mergeCell ref="D71:F71"/>
    <mergeCell ref="C18:G18"/>
    <mergeCell ref="F17:G17"/>
    <mergeCell ref="F16:G16"/>
    <mergeCell ref="H15:J15"/>
    <mergeCell ref="C15:G15"/>
    <mergeCell ref="T20:W20"/>
    <mergeCell ref="D26:F26"/>
    <mergeCell ref="D21:F21"/>
    <mergeCell ref="D24:F24"/>
    <mergeCell ref="B26:C27"/>
    <mergeCell ref="D23:F23"/>
    <mergeCell ref="H16:J16"/>
    <mergeCell ref="H17:J17"/>
    <mergeCell ref="H18:J18"/>
    <mergeCell ref="T19:W19"/>
    <mergeCell ref="B23:C25"/>
    <mergeCell ref="K23:L23"/>
    <mergeCell ref="M23:R23"/>
    <mergeCell ref="M26:R26"/>
    <mergeCell ref="F27:H27"/>
    <mergeCell ref="G26:J26"/>
    <mergeCell ref="G23:J23"/>
    <mergeCell ref="D20:F20"/>
    <mergeCell ref="G21:R21"/>
    <mergeCell ref="X19:AD19"/>
    <mergeCell ref="X21:Z21"/>
    <mergeCell ref="AA21:AC21"/>
    <mergeCell ref="X22:Z22"/>
    <mergeCell ref="AA22:AC22"/>
    <mergeCell ref="X23:Z23"/>
    <mergeCell ref="AA23:AC23"/>
    <mergeCell ref="X24:Z24"/>
    <mergeCell ref="AA24:AC24"/>
    <mergeCell ref="X20:Z20"/>
    <mergeCell ref="AA20:AC20"/>
    <mergeCell ref="G24:R24"/>
    <mergeCell ref="G38:H38"/>
    <mergeCell ref="I31:J31"/>
    <mergeCell ref="I32:J32"/>
    <mergeCell ref="I33:J33"/>
    <mergeCell ref="I34:J34"/>
    <mergeCell ref="X28:Z28"/>
    <mergeCell ref="AA28:AC28"/>
    <mergeCell ref="O29:Q29"/>
    <mergeCell ref="M35:N35"/>
    <mergeCell ref="R32:T32"/>
    <mergeCell ref="R33:T33"/>
    <mergeCell ref="R34:T34"/>
    <mergeCell ref="R35:T35"/>
    <mergeCell ref="R36:T36"/>
    <mergeCell ref="R37:T37"/>
    <mergeCell ref="R38:T38"/>
    <mergeCell ref="M37:N37"/>
    <mergeCell ref="K33:L33"/>
    <mergeCell ref="K34:L34"/>
    <mergeCell ref="K35:L35"/>
    <mergeCell ref="K36:L36"/>
    <mergeCell ref="X25:Z25"/>
    <mergeCell ref="AA25:AC25"/>
    <mergeCell ref="X26:Z26"/>
    <mergeCell ref="AA26:AC26"/>
    <mergeCell ref="X27:Z27"/>
    <mergeCell ref="AA27:AC27"/>
    <mergeCell ref="AF26:AL26"/>
    <mergeCell ref="AF28:AH28"/>
    <mergeCell ref="AI40:AK40"/>
    <mergeCell ref="AF40:AH40"/>
    <mergeCell ref="AF41:AH41"/>
    <mergeCell ref="AI41:AK41"/>
    <mergeCell ref="X40:AD40"/>
    <mergeCell ref="AF27:AL27"/>
    <mergeCell ref="AI28:AK28"/>
    <mergeCell ref="X41:Z41"/>
    <mergeCell ref="AL41:AN41"/>
    <mergeCell ref="AR41:AS41"/>
    <mergeCell ref="AR42:AS42"/>
    <mergeCell ref="I40:N41"/>
    <mergeCell ref="I42:N42"/>
    <mergeCell ref="K37:L37"/>
    <mergeCell ref="K38:L38"/>
    <mergeCell ref="M30:N30"/>
    <mergeCell ref="M31:N31"/>
    <mergeCell ref="M32:N32"/>
    <mergeCell ref="M33:N33"/>
    <mergeCell ref="M34:N34"/>
    <mergeCell ref="M38:N38"/>
    <mergeCell ref="O30:Q30"/>
    <mergeCell ref="O31:Q31"/>
    <mergeCell ref="O32:Q32"/>
    <mergeCell ref="O33:Q33"/>
    <mergeCell ref="O34:Q34"/>
    <mergeCell ref="O35:Q35"/>
    <mergeCell ref="O36:Q36"/>
    <mergeCell ref="O37:Q37"/>
    <mergeCell ref="O38:Q38"/>
    <mergeCell ref="M36:N36"/>
    <mergeCell ref="R40:U40"/>
    <mergeCell ref="V40:W42"/>
    <mergeCell ref="V65:W65"/>
    <mergeCell ref="V66:W66"/>
    <mergeCell ref="P66:Q66"/>
    <mergeCell ref="I30:J30"/>
    <mergeCell ref="R47:T47"/>
    <mergeCell ref="R48:T48"/>
    <mergeCell ref="I54:N54"/>
    <mergeCell ref="R54:T54"/>
    <mergeCell ref="P55:Q55"/>
    <mergeCell ref="P56:Q56"/>
    <mergeCell ref="P57:Q57"/>
    <mergeCell ref="V57:W57"/>
    <mergeCell ref="V58:W58"/>
    <mergeCell ref="V59:W59"/>
    <mergeCell ref="V60:W60"/>
    <mergeCell ref="V43:W43"/>
    <mergeCell ref="V44:W44"/>
    <mergeCell ref="V45:W45"/>
    <mergeCell ref="V46:W46"/>
    <mergeCell ref="V47:W47"/>
    <mergeCell ref="P58:Q58"/>
    <mergeCell ref="P59:Q59"/>
    <mergeCell ref="P60:Q60"/>
    <mergeCell ref="P61:Q61"/>
    <mergeCell ref="V48:W48"/>
    <mergeCell ref="V49:W49"/>
    <mergeCell ref="V38:W38"/>
    <mergeCell ref="I35:J35"/>
    <mergeCell ref="T24:W24"/>
    <mergeCell ref="D44:F44"/>
    <mergeCell ref="D45:F45"/>
    <mergeCell ref="D46:F46"/>
    <mergeCell ref="I44:N44"/>
    <mergeCell ref="I45:N45"/>
    <mergeCell ref="I46:N46"/>
    <mergeCell ref="I47:N47"/>
    <mergeCell ref="V29:W29"/>
    <mergeCell ref="V30:W30"/>
    <mergeCell ref="V31:W31"/>
    <mergeCell ref="V32:W32"/>
    <mergeCell ref="V33:W33"/>
    <mergeCell ref="V34:W34"/>
    <mergeCell ref="V35:W35"/>
    <mergeCell ref="V36:W36"/>
    <mergeCell ref="V37:W37"/>
    <mergeCell ref="I36:J36"/>
    <mergeCell ref="I37:J37"/>
    <mergeCell ref="I38:J38"/>
    <mergeCell ref="B13:D13"/>
    <mergeCell ref="E13:F13"/>
    <mergeCell ref="F25:H25"/>
    <mergeCell ref="K26:L26"/>
    <mergeCell ref="R43:T43"/>
    <mergeCell ref="D43:F43"/>
    <mergeCell ref="D40:F42"/>
    <mergeCell ref="U30:U38"/>
    <mergeCell ref="R29:U29"/>
    <mergeCell ref="R30:T30"/>
    <mergeCell ref="R31:T31"/>
    <mergeCell ref="F22:H22"/>
    <mergeCell ref="D29:F29"/>
    <mergeCell ref="G29:J29"/>
    <mergeCell ref="K29:N29"/>
    <mergeCell ref="P40:Q42"/>
    <mergeCell ref="O40:O42"/>
    <mergeCell ref="R41:T42"/>
    <mergeCell ref="K30:L30"/>
    <mergeCell ref="K31:L31"/>
    <mergeCell ref="K32:L32"/>
    <mergeCell ref="B20:C22"/>
    <mergeCell ref="K20:L20"/>
    <mergeCell ref="M20:R20"/>
    <mergeCell ref="U41:U42"/>
    <mergeCell ref="D50:F50"/>
    <mergeCell ref="R49:T49"/>
    <mergeCell ref="R50:T50"/>
    <mergeCell ref="R51:T51"/>
    <mergeCell ref="I48:N48"/>
    <mergeCell ref="I49:N49"/>
    <mergeCell ref="I50:N50"/>
    <mergeCell ref="I43:N43"/>
    <mergeCell ref="G40:G42"/>
    <mergeCell ref="P45:Q45"/>
    <mergeCell ref="P46:Q46"/>
    <mergeCell ref="P47:Q47"/>
    <mergeCell ref="R46:T46"/>
    <mergeCell ref="H40:H42"/>
    <mergeCell ref="P43:Q43"/>
    <mergeCell ref="P44:Q44"/>
    <mergeCell ref="P48:Q48"/>
    <mergeCell ref="P49:Q49"/>
    <mergeCell ref="P50:Q50"/>
    <mergeCell ref="P51:Q51"/>
    <mergeCell ref="R45:T45"/>
    <mergeCell ref="P65:Q65"/>
    <mergeCell ref="R69:T69"/>
    <mergeCell ref="D51:F51"/>
    <mergeCell ref="R67:T67"/>
    <mergeCell ref="R68:T68"/>
    <mergeCell ref="I51:N51"/>
    <mergeCell ref="D60:F60"/>
    <mergeCell ref="D64:F64"/>
    <mergeCell ref="P62:Q62"/>
    <mergeCell ref="D47:F47"/>
    <mergeCell ref="I55:N55"/>
    <mergeCell ref="I56:N56"/>
    <mergeCell ref="I57:N57"/>
    <mergeCell ref="I58:N58"/>
    <mergeCell ref="I59:N59"/>
    <mergeCell ref="D59:F59"/>
    <mergeCell ref="D48:F48"/>
    <mergeCell ref="D49:F49"/>
    <mergeCell ref="I62:N62"/>
    <mergeCell ref="I63:N63"/>
    <mergeCell ref="I64:N64"/>
    <mergeCell ref="R61:T61"/>
    <mergeCell ref="R59:T59"/>
    <mergeCell ref="R60:T60"/>
    <mergeCell ref="I61:N61"/>
    <mergeCell ref="D92:H92"/>
    <mergeCell ref="D66:F66"/>
    <mergeCell ref="R66:T66"/>
    <mergeCell ref="D83:J83"/>
    <mergeCell ref="P67:Q67"/>
    <mergeCell ref="P68:Q68"/>
    <mergeCell ref="P69:Q69"/>
    <mergeCell ref="P70:Q70"/>
    <mergeCell ref="P71:Q71"/>
    <mergeCell ref="D77:R77"/>
    <mergeCell ref="I71:N71"/>
    <mergeCell ref="R70:T70"/>
    <mergeCell ref="I72:N72"/>
    <mergeCell ref="Q86:T86"/>
    <mergeCell ref="R44:T44"/>
    <mergeCell ref="P72:Q72"/>
    <mergeCell ref="Q89:T89"/>
    <mergeCell ref="D79:L79"/>
    <mergeCell ref="R64:T64"/>
    <mergeCell ref="R65:T65"/>
    <mergeCell ref="R72:T72"/>
    <mergeCell ref="P63:Q63"/>
    <mergeCell ref="P64:Q64"/>
    <mergeCell ref="K86:N86"/>
    <mergeCell ref="K89:M89"/>
    <mergeCell ref="M80:N80"/>
    <mergeCell ref="D86:H86"/>
    <mergeCell ref="D89:H89"/>
    <mergeCell ref="O81:V81"/>
    <mergeCell ref="F80:L80"/>
    <mergeCell ref="R71:T71"/>
    <mergeCell ref="D72:F72"/>
    <mergeCell ref="D62:F62"/>
    <mergeCell ref="I65:N65"/>
    <mergeCell ref="R55:T55"/>
    <mergeCell ref="R56:T56"/>
    <mergeCell ref="R57:T57"/>
    <mergeCell ref="R58:T58"/>
    <mergeCell ref="D63:F63"/>
    <mergeCell ref="I66:N66"/>
    <mergeCell ref="I67:N67"/>
    <mergeCell ref="I68:N68"/>
    <mergeCell ref="I69:N69"/>
    <mergeCell ref="I70:N70"/>
    <mergeCell ref="R62:T62"/>
    <mergeCell ref="R63:T63"/>
    <mergeCell ref="T8:AA8"/>
    <mergeCell ref="T9:AA9"/>
    <mergeCell ref="T10:AA10"/>
    <mergeCell ref="T11:AA11"/>
    <mergeCell ref="S12:S17"/>
    <mergeCell ref="T12:AA12"/>
    <mergeCell ref="T13:AA13"/>
    <mergeCell ref="T14:AA14"/>
    <mergeCell ref="T15:AA15"/>
    <mergeCell ref="T16:AA16"/>
    <mergeCell ref="T17:AA17"/>
    <mergeCell ref="P52:Q52"/>
    <mergeCell ref="P53:Q53"/>
    <mergeCell ref="P54:Q54"/>
    <mergeCell ref="R52:T52"/>
    <mergeCell ref="R53:T53"/>
  </mergeCells>
  <phoneticPr fontId="1"/>
  <conditionalFormatting sqref="N73:N74">
    <cfRule type="containsErrors" dxfId="27" priority="10">
      <formula>ISERROR(N73)</formula>
    </cfRule>
  </conditionalFormatting>
  <conditionalFormatting sqref="R30:R38">
    <cfRule type="expression" dxfId="26" priority="21">
      <formula>OR(AND($C$4="〇",$X30&lt;&gt;""),AND($C$5="〇",$Y30&lt;&gt;""))</formula>
    </cfRule>
  </conditionalFormatting>
  <conditionalFormatting sqref="R31:R38">
    <cfRule type="expression" dxfId="25" priority="22">
      <formula>OR(AND($C$4="〇",$X$31="監督"),AND($C$4="〇",$X$31="コーチ"))</formula>
    </cfRule>
  </conditionalFormatting>
  <conditionalFormatting sqref="R43:U72">
    <cfRule type="expression" dxfId="24" priority="20">
      <formula>AND(OR($C$4="〇",$C$5="〇"),OR($X43&lt;&gt;"",$Y43&lt;&gt;""))</formula>
    </cfRule>
  </conditionalFormatting>
  <dataValidations count="14">
    <dataValidation type="list" allowBlank="1" showInputMessage="1" showErrorMessage="1" sqref="H43:H72" xr:uid="{00000000-0002-0000-0100-000001000000}">
      <formula1>$D$93:$F$93</formula1>
    </dataValidation>
    <dataValidation type="list" allowBlank="1" showInputMessage="1" showErrorMessage="1" sqref="P43:P72" xr:uid="{00000000-0002-0000-0100-000005000000}">
      <formula1>$D$84:$J$84</formula1>
    </dataValidation>
    <dataValidation type="list" allowBlank="1" showInputMessage="1" showErrorMessage="1" sqref="S24" xr:uid="{E69DC069-3178-4BDC-AF90-5AC57CC807A7}">
      <formula1>$D$93:$G$93</formula1>
    </dataValidation>
    <dataValidation type="list" allowBlank="1" showInputMessage="1" showErrorMessage="1" sqref="G30:G38 H32:H38" xr:uid="{C6E516B9-C390-4EF0-B0FC-8FC859851C34}">
      <formula1>$K$87:$N$87</formula1>
    </dataValidation>
    <dataValidation type="list" allowBlank="1" showInputMessage="1" showErrorMessage="1" sqref="K30:K38 L32:L38" xr:uid="{74C523BC-BE08-4904-B795-62159789F66E}">
      <formula1>$K$90:$M$90</formula1>
    </dataValidation>
    <dataValidation type="list" allowBlank="1" showInputMessage="1" showErrorMessage="1" prompt="いずれか一つに〇" sqref="B16:B18" xr:uid="{30233871-5A4C-4ECD-BC53-505102E488BE}">
      <formula1>",〇"</formula1>
    </dataValidation>
    <dataValidation type="list" allowBlank="1" showInputMessage="1" showErrorMessage="1" sqref="X30:AD38" xr:uid="{4F622979-CA2D-49C8-800E-0CA9D3600866}">
      <formula1>$Q$90:$T$90</formula1>
    </dataValidation>
    <dataValidation type="list" allowBlank="1" showInputMessage="1" showErrorMessage="1" sqref="X22:AD22" xr:uid="{1496E232-6CF4-4453-9DE4-49C8D8251195}">
      <formula1>$D$87:$H$87</formula1>
    </dataValidation>
    <dataValidation type="list" allowBlank="1" showInputMessage="1" showErrorMessage="1" sqref="X23:AD23" xr:uid="{20BF43AD-4F01-4C49-B092-8EC13763A2A5}">
      <formula1>$D$90:$G$90</formula1>
    </dataValidation>
    <dataValidation type="list" allowBlank="1" showInputMessage="1" showErrorMessage="1" sqref="V43:W72 V30:W38" xr:uid="{4F2022BC-3D2B-4CF3-9046-98369FD725ED}">
      <formula1>$Q$87:$T$87</formula1>
    </dataValidation>
    <dataValidation type="list" allowBlank="1" showInputMessage="1" showErrorMessage="1" sqref="H16:J17" xr:uid="{DA336A2C-B66F-4524-9DFF-B11A23A6184A}">
      <formula1>$D$81:$L$81</formula1>
    </dataValidation>
    <dataValidation type="list" allowBlank="1" showInputMessage="1" showErrorMessage="1" sqref="X21:AD21" xr:uid="{F5A0AF34-B636-4D77-AECD-F5D819DBBE18}">
      <formula1>$F$81:$L$81</formula1>
    </dataValidation>
    <dataValidation type="list" allowBlank="1" showInputMessage="1" showErrorMessage="1" sqref="O43:O72" xr:uid="{531FAC5D-FB88-4D3F-81E5-AC7812249A98}">
      <formula1>$F$81:$N$81</formula1>
    </dataValidation>
    <dataValidation type="list" allowBlank="1" showInputMessage="1" showErrorMessage="1" sqref="C18:G18" xr:uid="{32128177-5CD3-4821-B507-D2FBF0E98845}">
      <formula1>$T$12:$T$17</formula1>
    </dataValidation>
  </dataValidations>
  <printOptions verticalCentered="1"/>
  <pageMargins left="0" right="0" top="0.15748031496062992" bottom="0.15748031496062992" header="0.31496062992125984" footer="0.31496062992125984"/>
  <pageSetup paperSize="9" scale="36" orientation="portrait" horizontalDpi="360" verticalDpi="36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2:K36"/>
  <sheetViews>
    <sheetView showGridLines="0" workbookViewId="0">
      <selection activeCell="P11" sqref="P11"/>
    </sheetView>
  </sheetViews>
  <sheetFormatPr defaultRowHeight="13"/>
  <cols>
    <col min="1" max="1" width="1.1796875" customWidth="1"/>
    <col min="2" max="2" width="15" customWidth="1"/>
    <col min="3" max="3" width="1.1796875" customWidth="1"/>
    <col min="4" max="4" width="10.6328125" customWidth="1"/>
    <col min="5" max="5" width="15.6328125" customWidth="1"/>
    <col min="6" max="6" width="8.984375E-2" hidden="1" customWidth="1"/>
    <col min="7" max="7" width="1.1796875" customWidth="1"/>
    <col min="8" max="8" width="14.90625" customWidth="1"/>
    <col min="9" max="9" width="1.1796875" customWidth="1"/>
    <col min="10" max="10" width="10.6328125" customWidth="1"/>
    <col min="11" max="11" width="15.6328125" customWidth="1"/>
    <col min="257" max="257" width="1.1796875" customWidth="1"/>
    <col min="258" max="258" width="15" customWidth="1"/>
    <col min="259" max="259" width="1.1796875" customWidth="1"/>
    <col min="260" max="260" width="10.6328125" customWidth="1"/>
    <col min="261" max="261" width="15.6328125" customWidth="1"/>
    <col min="262" max="262" width="0" hidden="1" customWidth="1"/>
    <col min="263" max="263" width="1.1796875" customWidth="1"/>
    <col min="264" max="264" width="14.90625" customWidth="1"/>
    <col min="265" max="265" width="1.1796875" customWidth="1"/>
    <col min="266" max="266" width="10.6328125" customWidth="1"/>
    <col min="267" max="267" width="15.6328125" customWidth="1"/>
    <col min="513" max="513" width="1.1796875" customWidth="1"/>
    <col min="514" max="514" width="15" customWidth="1"/>
    <col min="515" max="515" width="1.1796875" customWidth="1"/>
    <col min="516" max="516" width="10.6328125" customWidth="1"/>
    <col min="517" max="517" width="15.6328125" customWidth="1"/>
    <col min="518" max="518" width="0" hidden="1" customWidth="1"/>
    <col min="519" max="519" width="1.1796875" customWidth="1"/>
    <col min="520" max="520" width="14.90625" customWidth="1"/>
    <col min="521" max="521" width="1.1796875" customWidth="1"/>
    <col min="522" max="522" width="10.6328125" customWidth="1"/>
    <col min="523" max="523" width="15.6328125" customWidth="1"/>
    <col min="769" max="769" width="1.1796875" customWidth="1"/>
    <col min="770" max="770" width="15" customWidth="1"/>
    <col min="771" max="771" width="1.1796875" customWidth="1"/>
    <col min="772" max="772" width="10.6328125" customWidth="1"/>
    <col min="773" max="773" width="15.6328125" customWidth="1"/>
    <col min="774" max="774" width="0" hidden="1" customWidth="1"/>
    <col min="775" max="775" width="1.1796875" customWidth="1"/>
    <col min="776" max="776" width="14.90625" customWidth="1"/>
    <col min="777" max="777" width="1.1796875" customWidth="1"/>
    <col min="778" max="778" width="10.6328125" customWidth="1"/>
    <col min="779" max="779" width="15.6328125" customWidth="1"/>
    <col min="1025" max="1025" width="1.1796875" customWidth="1"/>
    <col min="1026" max="1026" width="15" customWidth="1"/>
    <col min="1027" max="1027" width="1.1796875" customWidth="1"/>
    <col min="1028" max="1028" width="10.6328125" customWidth="1"/>
    <col min="1029" max="1029" width="15.6328125" customWidth="1"/>
    <col min="1030" max="1030" width="0" hidden="1" customWidth="1"/>
    <col min="1031" max="1031" width="1.1796875" customWidth="1"/>
    <col min="1032" max="1032" width="14.90625" customWidth="1"/>
    <col min="1033" max="1033" width="1.1796875" customWidth="1"/>
    <col min="1034" max="1034" width="10.6328125" customWidth="1"/>
    <col min="1035" max="1035" width="15.6328125" customWidth="1"/>
    <col min="1281" max="1281" width="1.1796875" customWidth="1"/>
    <col min="1282" max="1282" width="15" customWidth="1"/>
    <col min="1283" max="1283" width="1.1796875" customWidth="1"/>
    <col min="1284" max="1284" width="10.6328125" customWidth="1"/>
    <col min="1285" max="1285" width="15.6328125" customWidth="1"/>
    <col min="1286" max="1286" width="0" hidden="1" customWidth="1"/>
    <col min="1287" max="1287" width="1.1796875" customWidth="1"/>
    <col min="1288" max="1288" width="14.90625" customWidth="1"/>
    <col min="1289" max="1289" width="1.1796875" customWidth="1"/>
    <col min="1290" max="1290" width="10.6328125" customWidth="1"/>
    <col min="1291" max="1291" width="15.6328125" customWidth="1"/>
    <col min="1537" max="1537" width="1.1796875" customWidth="1"/>
    <col min="1538" max="1538" width="15" customWidth="1"/>
    <col min="1539" max="1539" width="1.1796875" customWidth="1"/>
    <col min="1540" max="1540" width="10.6328125" customWidth="1"/>
    <col min="1541" max="1541" width="15.6328125" customWidth="1"/>
    <col min="1542" max="1542" width="0" hidden="1" customWidth="1"/>
    <col min="1543" max="1543" width="1.1796875" customWidth="1"/>
    <col min="1544" max="1544" width="14.90625" customWidth="1"/>
    <col min="1545" max="1545" width="1.1796875" customWidth="1"/>
    <col min="1546" max="1546" width="10.6328125" customWidth="1"/>
    <col min="1547" max="1547" width="15.6328125" customWidth="1"/>
    <col min="1793" max="1793" width="1.1796875" customWidth="1"/>
    <col min="1794" max="1794" width="15" customWidth="1"/>
    <col min="1795" max="1795" width="1.1796875" customWidth="1"/>
    <col min="1796" max="1796" width="10.6328125" customWidth="1"/>
    <col min="1797" max="1797" width="15.6328125" customWidth="1"/>
    <col min="1798" max="1798" width="0" hidden="1" customWidth="1"/>
    <col min="1799" max="1799" width="1.1796875" customWidth="1"/>
    <col min="1800" max="1800" width="14.90625" customWidth="1"/>
    <col min="1801" max="1801" width="1.1796875" customWidth="1"/>
    <col min="1802" max="1802" width="10.6328125" customWidth="1"/>
    <col min="1803" max="1803" width="15.6328125" customWidth="1"/>
    <col min="2049" max="2049" width="1.1796875" customWidth="1"/>
    <col min="2050" max="2050" width="15" customWidth="1"/>
    <col min="2051" max="2051" width="1.1796875" customWidth="1"/>
    <col min="2052" max="2052" width="10.6328125" customWidth="1"/>
    <col min="2053" max="2053" width="15.6328125" customWidth="1"/>
    <col min="2054" max="2054" width="0" hidden="1" customWidth="1"/>
    <col min="2055" max="2055" width="1.1796875" customWidth="1"/>
    <col min="2056" max="2056" width="14.90625" customWidth="1"/>
    <col min="2057" max="2057" width="1.1796875" customWidth="1"/>
    <col min="2058" max="2058" width="10.6328125" customWidth="1"/>
    <col min="2059" max="2059" width="15.6328125" customWidth="1"/>
    <col min="2305" max="2305" width="1.1796875" customWidth="1"/>
    <col min="2306" max="2306" width="15" customWidth="1"/>
    <col min="2307" max="2307" width="1.1796875" customWidth="1"/>
    <col min="2308" max="2308" width="10.6328125" customWidth="1"/>
    <col min="2309" max="2309" width="15.6328125" customWidth="1"/>
    <col min="2310" max="2310" width="0" hidden="1" customWidth="1"/>
    <col min="2311" max="2311" width="1.1796875" customWidth="1"/>
    <col min="2312" max="2312" width="14.90625" customWidth="1"/>
    <col min="2313" max="2313" width="1.1796875" customWidth="1"/>
    <col min="2314" max="2314" width="10.6328125" customWidth="1"/>
    <col min="2315" max="2315" width="15.6328125" customWidth="1"/>
    <col min="2561" max="2561" width="1.1796875" customWidth="1"/>
    <col min="2562" max="2562" width="15" customWidth="1"/>
    <col min="2563" max="2563" width="1.1796875" customWidth="1"/>
    <col min="2564" max="2564" width="10.6328125" customWidth="1"/>
    <col min="2565" max="2565" width="15.6328125" customWidth="1"/>
    <col min="2566" max="2566" width="0" hidden="1" customWidth="1"/>
    <col min="2567" max="2567" width="1.1796875" customWidth="1"/>
    <col min="2568" max="2568" width="14.90625" customWidth="1"/>
    <col min="2569" max="2569" width="1.1796875" customWidth="1"/>
    <col min="2570" max="2570" width="10.6328125" customWidth="1"/>
    <col min="2571" max="2571" width="15.6328125" customWidth="1"/>
    <col min="2817" max="2817" width="1.1796875" customWidth="1"/>
    <col min="2818" max="2818" width="15" customWidth="1"/>
    <col min="2819" max="2819" width="1.1796875" customWidth="1"/>
    <col min="2820" max="2820" width="10.6328125" customWidth="1"/>
    <col min="2821" max="2821" width="15.6328125" customWidth="1"/>
    <col min="2822" max="2822" width="0" hidden="1" customWidth="1"/>
    <col min="2823" max="2823" width="1.1796875" customWidth="1"/>
    <col min="2824" max="2824" width="14.90625" customWidth="1"/>
    <col min="2825" max="2825" width="1.1796875" customWidth="1"/>
    <col min="2826" max="2826" width="10.6328125" customWidth="1"/>
    <col min="2827" max="2827" width="15.6328125" customWidth="1"/>
    <col min="3073" max="3073" width="1.1796875" customWidth="1"/>
    <col min="3074" max="3074" width="15" customWidth="1"/>
    <col min="3075" max="3075" width="1.1796875" customWidth="1"/>
    <col min="3076" max="3076" width="10.6328125" customWidth="1"/>
    <col min="3077" max="3077" width="15.6328125" customWidth="1"/>
    <col min="3078" max="3078" width="0" hidden="1" customWidth="1"/>
    <col min="3079" max="3079" width="1.1796875" customWidth="1"/>
    <col min="3080" max="3080" width="14.90625" customWidth="1"/>
    <col min="3081" max="3081" width="1.1796875" customWidth="1"/>
    <col min="3082" max="3082" width="10.6328125" customWidth="1"/>
    <col min="3083" max="3083" width="15.6328125" customWidth="1"/>
    <col min="3329" max="3329" width="1.1796875" customWidth="1"/>
    <col min="3330" max="3330" width="15" customWidth="1"/>
    <col min="3331" max="3331" width="1.1796875" customWidth="1"/>
    <col min="3332" max="3332" width="10.6328125" customWidth="1"/>
    <col min="3333" max="3333" width="15.6328125" customWidth="1"/>
    <col min="3334" max="3334" width="0" hidden="1" customWidth="1"/>
    <col min="3335" max="3335" width="1.1796875" customWidth="1"/>
    <col min="3336" max="3336" width="14.90625" customWidth="1"/>
    <col min="3337" max="3337" width="1.1796875" customWidth="1"/>
    <col min="3338" max="3338" width="10.6328125" customWidth="1"/>
    <col min="3339" max="3339" width="15.6328125" customWidth="1"/>
    <col min="3585" max="3585" width="1.1796875" customWidth="1"/>
    <col min="3586" max="3586" width="15" customWidth="1"/>
    <col min="3587" max="3587" width="1.1796875" customWidth="1"/>
    <col min="3588" max="3588" width="10.6328125" customWidth="1"/>
    <col min="3589" max="3589" width="15.6328125" customWidth="1"/>
    <col min="3590" max="3590" width="0" hidden="1" customWidth="1"/>
    <col min="3591" max="3591" width="1.1796875" customWidth="1"/>
    <col min="3592" max="3592" width="14.90625" customWidth="1"/>
    <col min="3593" max="3593" width="1.1796875" customWidth="1"/>
    <col min="3594" max="3594" width="10.6328125" customWidth="1"/>
    <col min="3595" max="3595" width="15.6328125" customWidth="1"/>
    <col min="3841" max="3841" width="1.1796875" customWidth="1"/>
    <col min="3842" max="3842" width="15" customWidth="1"/>
    <col min="3843" max="3843" width="1.1796875" customWidth="1"/>
    <col min="3844" max="3844" width="10.6328125" customWidth="1"/>
    <col min="3845" max="3845" width="15.6328125" customWidth="1"/>
    <col min="3846" max="3846" width="0" hidden="1" customWidth="1"/>
    <col min="3847" max="3847" width="1.1796875" customWidth="1"/>
    <col min="3848" max="3848" width="14.90625" customWidth="1"/>
    <col min="3849" max="3849" width="1.1796875" customWidth="1"/>
    <col min="3850" max="3850" width="10.6328125" customWidth="1"/>
    <col min="3851" max="3851" width="15.6328125" customWidth="1"/>
    <col min="4097" max="4097" width="1.1796875" customWidth="1"/>
    <col min="4098" max="4098" width="15" customWidth="1"/>
    <col min="4099" max="4099" width="1.1796875" customWidth="1"/>
    <col min="4100" max="4100" width="10.6328125" customWidth="1"/>
    <col min="4101" max="4101" width="15.6328125" customWidth="1"/>
    <col min="4102" max="4102" width="0" hidden="1" customWidth="1"/>
    <col min="4103" max="4103" width="1.1796875" customWidth="1"/>
    <col min="4104" max="4104" width="14.90625" customWidth="1"/>
    <col min="4105" max="4105" width="1.1796875" customWidth="1"/>
    <col min="4106" max="4106" width="10.6328125" customWidth="1"/>
    <col min="4107" max="4107" width="15.6328125" customWidth="1"/>
    <col min="4353" max="4353" width="1.1796875" customWidth="1"/>
    <col min="4354" max="4354" width="15" customWidth="1"/>
    <col min="4355" max="4355" width="1.1796875" customWidth="1"/>
    <col min="4356" max="4356" width="10.6328125" customWidth="1"/>
    <col min="4357" max="4357" width="15.6328125" customWidth="1"/>
    <col min="4358" max="4358" width="0" hidden="1" customWidth="1"/>
    <col min="4359" max="4359" width="1.1796875" customWidth="1"/>
    <col min="4360" max="4360" width="14.90625" customWidth="1"/>
    <col min="4361" max="4361" width="1.1796875" customWidth="1"/>
    <col min="4362" max="4362" width="10.6328125" customWidth="1"/>
    <col min="4363" max="4363" width="15.6328125" customWidth="1"/>
    <col min="4609" max="4609" width="1.1796875" customWidth="1"/>
    <col min="4610" max="4610" width="15" customWidth="1"/>
    <col min="4611" max="4611" width="1.1796875" customWidth="1"/>
    <col min="4612" max="4612" width="10.6328125" customWidth="1"/>
    <col min="4613" max="4613" width="15.6328125" customWidth="1"/>
    <col min="4614" max="4614" width="0" hidden="1" customWidth="1"/>
    <col min="4615" max="4615" width="1.1796875" customWidth="1"/>
    <col min="4616" max="4616" width="14.90625" customWidth="1"/>
    <col min="4617" max="4617" width="1.1796875" customWidth="1"/>
    <col min="4618" max="4618" width="10.6328125" customWidth="1"/>
    <col min="4619" max="4619" width="15.6328125" customWidth="1"/>
    <col min="4865" max="4865" width="1.1796875" customWidth="1"/>
    <col min="4866" max="4866" width="15" customWidth="1"/>
    <col min="4867" max="4867" width="1.1796875" customWidth="1"/>
    <col min="4868" max="4868" width="10.6328125" customWidth="1"/>
    <col min="4869" max="4869" width="15.6328125" customWidth="1"/>
    <col min="4870" max="4870" width="0" hidden="1" customWidth="1"/>
    <col min="4871" max="4871" width="1.1796875" customWidth="1"/>
    <col min="4872" max="4872" width="14.90625" customWidth="1"/>
    <col min="4873" max="4873" width="1.1796875" customWidth="1"/>
    <col min="4874" max="4874" width="10.6328125" customWidth="1"/>
    <col min="4875" max="4875" width="15.6328125" customWidth="1"/>
    <col min="5121" max="5121" width="1.1796875" customWidth="1"/>
    <col min="5122" max="5122" width="15" customWidth="1"/>
    <col min="5123" max="5123" width="1.1796875" customWidth="1"/>
    <col min="5124" max="5124" width="10.6328125" customWidth="1"/>
    <col min="5125" max="5125" width="15.6328125" customWidth="1"/>
    <col min="5126" max="5126" width="0" hidden="1" customWidth="1"/>
    <col min="5127" max="5127" width="1.1796875" customWidth="1"/>
    <col min="5128" max="5128" width="14.90625" customWidth="1"/>
    <col min="5129" max="5129" width="1.1796875" customWidth="1"/>
    <col min="5130" max="5130" width="10.6328125" customWidth="1"/>
    <col min="5131" max="5131" width="15.6328125" customWidth="1"/>
    <col min="5377" max="5377" width="1.1796875" customWidth="1"/>
    <col min="5378" max="5378" width="15" customWidth="1"/>
    <col min="5379" max="5379" width="1.1796875" customWidth="1"/>
    <col min="5380" max="5380" width="10.6328125" customWidth="1"/>
    <col min="5381" max="5381" width="15.6328125" customWidth="1"/>
    <col min="5382" max="5382" width="0" hidden="1" customWidth="1"/>
    <col min="5383" max="5383" width="1.1796875" customWidth="1"/>
    <col min="5384" max="5384" width="14.90625" customWidth="1"/>
    <col min="5385" max="5385" width="1.1796875" customWidth="1"/>
    <col min="5386" max="5386" width="10.6328125" customWidth="1"/>
    <col min="5387" max="5387" width="15.6328125" customWidth="1"/>
    <col min="5633" max="5633" width="1.1796875" customWidth="1"/>
    <col min="5634" max="5634" width="15" customWidth="1"/>
    <col min="5635" max="5635" width="1.1796875" customWidth="1"/>
    <col min="5636" max="5636" width="10.6328125" customWidth="1"/>
    <col min="5637" max="5637" width="15.6328125" customWidth="1"/>
    <col min="5638" max="5638" width="0" hidden="1" customWidth="1"/>
    <col min="5639" max="5639" width="1.1796875" customWidth="1"/>
    <col min="5640" max="5640" width="14.90625" customWidth="1"/>
    <col min="5641" max="5641" width="1.1796875" customWidth="1"/>
    <col min="5642" max="5642" width="10.6328125" customWidth="1"/>
    <col min="5643" max="5643" width="15.6328125" customWidth="1"/>
    <col min="5889" max="5889" width="1.1796875" customWidth="1"/>
    <col min="5890" max="5890" width="15" customWidth="1"/>
    <col min="5891" max="5891" width="1.1796875" customWidth="1"/>
    <col min="5892" max="5892" width="10.6328125" customWidth="1"/>
    <col min="5893" max="5893" width="15.6328125" customWidth="1"/>
    <col min="5894" max="5894" width="0" hidden="1" customWidth="1"/>
    <col min="5895" max="5895" width="1.1796875" customWidth="1"/>
    <col min="5896" max="5896" width="14.90625" customWidth="1"/>
    <col min="5897" max="5897" width="1.1796875" customWidth="1"/>
    <col min="5898" max="5898" width="10.6328125" customWidth="1"/>
    <col min="5899" max="5899" width="15.6328125" customWidth="1"/>
    <col min="6145" max="6145" width="1.1796875" customWidth="1"/>
    <col min="6146" max="6146" width="15" customWidth="1"/>
    <col min="6147" max="6147" width="1.1796875" customWidth="1"/>
    <col min="6148" max="6148" width="10.6328125" customWidth="1"/>
    <col min="6149" max="6149" width="15.6328125" customWidth="1"/>
    <col min="6150" max="6150" width="0" hidden="1" customWidth="1"/>
    <col min="6151" max="6151" width="1.1796875" customWidth="1"/>
    <col min="6152" max="6152" width="14.90625" customWidth="1"/>
    <col min="6153" max="6153" width="1.1796875" customWidth="1"/>
    <col min="6154" max="6154" width="10.6328125" customWidth="1"/>
    <col min="6155" max="6155" width="15.6328125" customWidth="1"/>
    <col min="6401" max="6401" width="1.1796875" customWidth="1"/>
    <col min="6402" max="6402" width="15" customWidth="1"/>
    <col min="6403" max="6403" width="1.1796875" customWidth="1"/>
    <col min="6404" max="6404" width="10.6328125" customWidth="1"/>
    <col min="6405" max="6405" width="15.6328125" customWidth="1"/>
    <col min="6406" max="6406" width="0" hidden="1" customWidth="1"/>
    <col min="6407" max="6407" width="1.1796875" customWidth="1"/>
    <col min="6408" max="6408" width="14.90625" customWidth="1"/>
    <col min="6409" max="6409" width="1.1796875" customWidth="1"/>
    <col min="6410" max="6410" width="10.6328125" customWidth="1"/>
    <col min="6411" max="6411" width="15.6328125" customWidth="1"/>
    <col min="6657" max="6657" width="1.1796875" customWidth="1"/>
    <col min="6658" max="6658" width="15" customWidth="1"/>
    <col min="6659" max="6659" width="1.1796875" customWidth="1"/>
    <col min="6660" max="6660" width="10.6328125" customWidth="1"/>
    <col min="6661" max="6661" width="15.6328125" customWidth="1"/>
    <col min="6662" max="6662" width="0" hidden="1" customWidth="1"/>
    <col min="6663" max="6663" width="1.1796875" customWidth="1"/>
    <col min="6664" max="6664" width="14.90625" customWidth="1"/>
    <col min="6665" max="6665" width="1.1796875" customWidth="1"/>
    <col min="6666" max="6666" width="10.6328125" customWidth="1"/>
    <col min="6667" max="6667" width="15.6328125" customWidth="1"/>
    <col min="6913" max="6913" width="1.1796875" customWidth="1"/>
    <col min="6914" max="6914" width="15" customWidth="1"/>
    <col min="6915" max="6915" width="1.1796875" customWidth="1"/>
    <col min="6916" max="6916" width="10.6328125" customWidth="1"/>
    <col min="6917" max="6917" width="15.6328125" customWidth="1"/>
    <col min="6918" max="6918" width="0" hidden="1" customWidth="1"/>
    <col min="6919" max="6919" width="1.1796875" customWidth="1"/>
    <col min="6920" max="6920" width="14.90625" customWidth="1"/>
    <col min="6921" max="6921" width="1.1796875" customWidth="1"/>
    <col min="6922" max="6922" width="10.6328125" customWidth="1"/>
    <col min="6923" max="6923" width="15.6328125" customWidth="1"/>
    <col min="7169" max="7169" width="1.1796875" customWidth="1"/>
    <col min="7170" max="7170" width="15" customWidth="1"/>
    <col min="7171" max="7171" width="1.1796875" customWidth="1"/>
    <col min="7172" max="7172" width="10.6328125" customWidth="1"/>
    <col min="7173" max="7173" width="15.6328125" customWidth="1"/>
    <col min="7174" max="7174" width="0" hidden="1" customWidth="1"/>
    <col min="7175" max="7175" width="1.1796875" customWidth="1"/>
    <col min="7176" max="7176" width="14.90625" customWidth="1"/>
    <col min="7177" max="7177" width="1.1796875" customWidth="1"/>
    <col min="7178" max="7178" width="10.6328125" customWidth="1"/>
    <col min="7179" max="7179" width="15.6328125" customWidth="1"/>
    <col min="7425" max="7425" width="1.1796875" customWidth="1"/>
    <col min="7426" max="7426" width="15" customWidth="1"/>
    <col min="7427" max="7427" width="1.1796875" customWidth="1"/>
    <col min="7428" max="7428" width="10.6328125" customWidth="1"/>
    <col min="7429" max="7429" width="15.6328125" customWidth="1"/>
    <col min="7430" max="7430" width="0" hidden="1" customWidth="1"/>
    <col min="7431" max="7431" width="1.1796875" customWidth="1"/>
    <col min="7432" max="7432" width="14.90625" customWidth="1"/>
    <col min="7433" max="7433" width="1.1796875" customWidth="1"/>
    <col min="7434" max="7434" width="10.6328125" customWidth="1"/>
    <col min="7435" max="7435" width="15.6328125" customWidth="1"/>
    <col min="7681" max="7681" width="1.1796875" customWidth="1"/>
    <col min="7682" max="7682" width="15" customWidth="1"/>
    <col min="7683" max="7683" width="1.1796875" customWidth="1"/>
    <col min="7684" max="7684" width="10.6328125" customWidth="1"/>
    <col min="7685" max="7685" width="15.6328125" customWidth="1"/>
    <col min="7686" max="7686" width="0" hidden="1" customWidth="1"/>
    <col min="7687" max="7687" width="1.1796875" customWidth="1"/>
    <col min="7688" max="7688" width="14.90625" customWidth="1"/>
    <col min="7689" max="7689" width="1.1796875" customWidth="1"/>
    <col min="7690" max="7690" width="10.6328125" customWidth="1"/>
    <col min="7691" max="7691" width="15.6328125" customWidth="1"/>
    <col min="7937" max="7937" width="1.1796875" customWidth="1"/>
    <col min="7938" max="7938" width="15" customWidth="1"/>
    <col min="7939" max="7939" width="1.1796875" customWidth="1"/>
    <col min="7940" max="7940" width="10.6328125" customWidth="1"/>
    <col min="7941" max="7941" width="15.6328125" customWidth="1"/>
    <col min="7942" max="7942" width="0" hidden="1" customWidth="1"/>
    <col min="7943" max="7943" width="1.1796875" customWidth="1"/>
    <col min="7944" max="7944" width="14.90625" customWidth="1"/>
    <col min="7945" max="7945" width="1.1796875" customWidth="1"/>
    <col min="7946" max="7946" width="10.6328125" customWidth="1"/>
    <col min="7947" max="7947" width="15.6328125" customWidth="1"/>
    <col min="8193" max="8193" width="1.1796875" customWidth="1"/>
    <col min="8194" max="8194" width="15" customWidth="1"/>
    <col min="8195" max="8195" width="1.1796875" customWidth="1"/>
    <col min="8196" max="8196" width="10.6328125" customWidth="1"/>
    <col min="8197" max="8197" width="15.6328125" customWidth="1"/>
    <col min="8198" max="8198" width="0" hidden="1" customWidth="1"/>
    <col min="8199" max="8199" width="1.1796875" customWidth="1"/>
    <col min="8200" max="8200" width="14.90625" customWidth="1"/>
    <col min="8201" max="8201" width="1.1796875" customWidth="1"/>
    <col min="8202" max="8202" width="10.6328125" customWidth="1"/>
    <col min="8203" max="8203" width="15.6328125" customWidth="1"/>
    <col min="8449" max="8449" width="1.1796875" customWidth="1"/>
    <col min="8450" max="8450" width="15" customWidth="1"/>
    <col min="8451" max="8451" width="1.1796875" customWidth="1"/>
    <col min="8452" max="8452" width="10.6328125" customWidth="1"/>
    <col min="8453" max="8453" width="15.6328125" customWidth="1"/>
    <col min="8454" max="8454" width="0" hidden="1" customWidth="1"/>
    <col min="8455" max="8455" width="1.1796875" customWidth="1"/>
    <col min="8456" max="8456" width="14.90625" customWidth="1"/>
    <col min="8457" max="8457" width="1.1796875" customWidth="1"/>
    <col min="8458" max="8458" width="10.6328125" customWidth="1"/>
    <col min="8459" max="8459" width="15.6328125" customWidth="1"/>
    <col min="8705" max="8705" width="1.1796875" customWidth="1"/>
    <col min="8706" max="8706" width="15" customWidth="1"/>
    <col min="8707" max="8707" width="1.1796875" customWidth="1"/>
    <col min="8708" max="8708" width="10.6328125" customWidth="1"/>
    <col min="8709" max="8709" width="15.6328125" customWidth="1"/>
    <col min="8710" max="8710" width="0" hidden="1" customWidth="1"/>
    <col min="8711" max="8711" width="1.1796875" customWidth="1"/>
    <col min="8712" max="8712" width="14.90625" customWidth="1"/>
    <col min="8713" max="8713" width="1.1796875" customWidth="1"/>
    <col min="8714" max="8714" width="10.6328125" customWidth="1"/>
    <col min="8715" max="8715" width="15.6328125" customWidth="1"/>
    <col min="8961" max="8961" width="1.1796875" customWidth="1"/>
    <col min="8962" max="8962" width="15" customWidth="1"/>
    <col min="8963" max="8963" width="1.1796875" customWidth="1"/>
    <col min="8964" max="8964" width="10.6328125" customWidth="1"/>
    <col min="8965" max="8965" width="15.6328125" customWidth="1"/>
    <col min="8966" max="8966" width="0" hidden="1" customWidth="1"/>
    <col min="8967" max="8967" width="1.1796875" customWidth="1"/>
    <col min="8968" max="8968" width="14.90625" customWidth="1"/>
    <col min="8969" max="8969" width="1.1796875" customWidth="1"/>
    <col min="8970" max="8970" width="10.6328125" customWidth="1"/>
    <col min="8971" max="8971" width="15.6328125" customWidth="1"/>
    <col min="9217" max="9217" width="1.1796875" customWidth="1"/>
    <col min="9218" max="9218" width="15" customWidth="1"/>
    <col min="9219" max="9219" width="1.1796875" customWidth="1"/>
    <col min="9220" max="9220" width="10.6328125" customWidth="1"/>
    <col min="9221" max="9221" width="15.6328125" customWidth="1"/>
    <col min="9222" max="9222" width="0" hidden="1" customWidth="1"/>
    <col min="9223" max="9223" width="1.1796875" customWidth="1"/>
    <col min="9224" max="9224" width="14.90625" customWidth="1"/>
    <col min="9225" max="9225" width="1.1796875" customWidth="1"/>
    <col min="9226" max="9226" width="10.6328125" customWidth="1"/>
    <col min="9227" max="9227" width="15.6328125" customWidth="1"/>
    <col min="9473" max="9473" width="1.1796875" customWidth="1"/>
    <col min="9474" max="9474" width="15" customWidth="1"/>
    <col min="9475" max="9475" width="1.1796875" customWidth="1"/>
    <col min="9476" max="9476" width="10.6328125" customWidth="1"/>
    <col min="9477" max="9477" width="15.6328125" customWidth="1"/>
    <col min="9478" max="9478" width="0" hidden="1" customWidth="1"/>
    <col min="9479" max="9479" width="1.1796875" customWidth="1"/>
    <col min="9480" max="9480" width="14.90625" customWidth="1"/>
    <col min="9481" max="9481" width="1.1796875" customWidth="1"/>
    <col min="9482" max="9482" width="10.6328125" customWidth="1"/>
    <col min="9483" max="9483" width="15.6328125" customWidth="1"/>
    <col min="9729" max="9729" width="1.1796875" customWidth="1"/>
    <col min="9730" max="9730" width="15" customWidth="1"/>
    <col min="9731" max="9731" width="1.1796875" customWidth="1"/>
    <col min="9732" max="9732" width="10.6328125" customWidth="1"/>
    <col min="9733" max="9733" width="15.6328125" customWidth="1"/>
    <col min="9734" max="9734" width="0" hidden="1" customWidth="1"/>
    <col min="9735" max="9735" width="1.1796875" customWidth="1"/>
    <col min="9736" max="9736" width="14.90625" customWidth="1"/>
    <col min="9737" max="9737" width="1.1796875" customWidth="1"/>
    <col min="9738" max="9738" width="10.6328125" customWidth="1"/>
    <col min="9739" max="9739" width="15.6328125" customWidth="1"/>
    <col min="9985" max="9985" width="1.1796875" customWidth="1"/>
    <col min="9986" max="9986" width="15" customWidth="1"/>
    <col min="9987" max="9987" width="1.1796875" customWidth="1"/>
    <col min="9988" max="9988" width="10.6328125" customWidth="1"/>
    <col min="9989" max="9989" width="15.6328125" customWidth="1"/>
    <col min="9990" max="9990" width="0" hidden="1" customWidth="1"/>
    <col min="9991" max="9991" width="1.1796875" customWidth="1"/>
    <col min="9992" max="9992" width="14.90625" customWidth="1"/>
    <col min="9993" max="9993" width="1.1796875" customWidth="1"/>
    <col min="9994" max="9994" width="10.6328125" customWidth="1"/>
    <col min="9995" max="9995" width="15.6328125" customWidth="1"/>
    <col min="10241" max="10241" width="1.1796875" customWidth="1"/>
    <col min="10242" max="10242" width="15" customWidth="1"/>
    <col min="10243" max="10243" width="1.1796875" customWidth="1"/>
    <col min="10244" max="10244" width="10.6328125" customWidth="1"/>
    <col min="10245" max="10245" width="15.6328125" customWidth="1"/>
    <col min="10246" max="10246" width="0" hidden="1" customWidth="1"/>
    <col min="10247" max="10247" width="1.1796875" customWidth="1"/>
    <col min="10248" max="10248" width="14.90625" customWidth="1"/>
    <col min="10249" max="10249" width="1.1796875" customWidth="1"/>
    <col min="10250" max="10250" width="10.6328125" customWidth="1"/>
    <col min="10251" max="10251" width="15.6328125" customWidth="1"/>
    <col min="10497" max="10497" width="1.1796875" customWidth="1"/>
    <col min="10498" max="10498" width="15" customWidth="1"/>
    <col min="10499" max="10499" width="1.1796875" customWidth="1"/>
    <col min="10500" max="10500" width="10.6328125" customWidth="1"/>
    <col min="10501" max="10501" width="15.6328125" customWidth="1"/>
    <col min="10502" max="10502" width="0" hidden="1" customWidth="1"/>
    <col min="10503" max="10503" width="1.1796875" customWidth="1"/>
    <col min="10504" max="10504" width="14.90625" customWidth="1"/>
    <col min="10505" max="10505" width="1.1796875" customWidth="1"/>
    <col min="10506" max="10506" width="10.6328125" customWidth="1"/>
    <col min="10507" max="10507" width="15.6328125" customWidth="1"/>
    <col min="10753" max="10753" width="1.1796875" customWidth="1"/>
    <col min="10754" max="10754" width="15" customWidth="1"/>
    <col min="10755" max="10755" width="1.1796875" customWidth="1"/>
    <col min="10756" max="10756" width="10.6328125" customWidth="1"/>
    <col min="10757" max="10757" width="15.6328125" customWidth="1"/>
    <col min="10758" max="10758" width="0" hidden="1" customWidth="1"/>
    <col min="10759" max="10759" width="1.1796875" customWidth="1"/>
    <col min="10760" max="10760" width="14.90625" customWidth="1"/>
    <col min="10761" max="10761" width="1.1796875" customWidth="1"/>
    <col min="10762" max="10762" width="10.6328125" customWidth="1"/>
    <col min="10763" max="10763" width="15.6328125" customWidth="1"/>
    <col min="11009" max="11009" width="1.1796875" customWidth="1"/>
    <col min="11010" max="11010" width="15" customWidth="1"/>
    <col min="11011" max="11011" width="1.1796875" customWidth="1"/>
    <col min="11012" max="11012" width="10.6328125" customWidth="1"/>
    <col min="11013" max="11013" width="15.6328125" customWidth="1"/>
    <col min="11014" max="11014" width="0" hidden="1" customWidth="1"/>
    <col min="11015" max="11015" width="1.1796875" customWidth="1"/>
    <col min="11016" max="11016" width="14.90625" customWidth="1"/>
    <col min="11017" max="11017" width="1.1796875" customWidth="1"/>
    <col min="11018" max="11018" width="10.6328125" customWidth="1"/>
    <col min="11019" max="11019" width="15.6328125" customWidth="1"/>
    <col min="11265" max="11265" width="1.1796875" customWidth="1"/>
    <col min="11266" max="11266" width="15" customWidth="1"/>
    <col min="11267" max="11267" width="1.1796875" customWidth="1"/>
    <col min="11268" max="11268" width="10.6328125" customWidth="1"/>
    <col min="11269" max="11269" width="15.6328125" customWidth="1"/>
    <col min="11270" max="11270" width="0" hidden="1" customWidth="1"/>
    <col min="11271" max="11271" width="1.1796875" customWidth="1"/>
    <col min="11272" max="11272" width="14.90625" customWidth="1"/>
    <col min="11273" max="11273" width="1.1796875" customWidth="1"/>
    <col min="11274" max="11274" width="10.6328125" customWidth="1"/>
    <col min="11275" max="11275" width="15.6328125" customWidth="1"/>
    <col min="11521" max="11521" width="1.1796875" customWidth="1"/>
    <col min="11522" max="11522" width="15" customWidth="1"/>
    <col min="11523" max="11523" width="1.1796875" customWidth="1"/>
    <col min="11524" max="11524" width="10.6328125" customWidth="1"/>
    <col min="11525" max="11525" width="15.6328125" customWidth="1"/>
    <col min="11526" max="11526" width="0" hidden="1" customWidth="1"/>
    <col min="11527" max="11527" width="1.1796875" customWidth="1"/>
    <col min="11528" max="11528" width="14.90625" customWidth="1"/>
    <col min="11529" max="11529" width="1.1796875" customWidth="1"/>
    <col min="11530" max="11530" width="10.6328125" customWidth="1"/>
    <col min="11531" max="11531" width="15.6328125" customWidth="1"/>
    <col min="11777" max="11777" width="1.1796875" customWidth="1"/>
    <col min="11778" max="11778" width="15" customWidth="1"/>
    <col min="11779" max="11779" width="1.1796875" customWidth="1"/>
    <col min="11780" max="11780" width="10.6328125" customWidth="1"/>
    <col min="11781" max="11781" width="15.6328125" customWidth="1"/>
    <col min="11782" max="11782" width="0" hidden="1" customWidth="1"/>
    <col min="11783" max="11783" width="1.1796875" customWidth="1"/>
    <col min="11784" max="11784" width="14.90625" customWidth="1"/>
    <col min="11785" max="11785" width="1.1796875" customWidth="1"/>
    <col min="11786" max="11786" width="10.6328125" customWidth="1"/>
    <col min="11787" max="11787" width="15.6328125" customWidth="1"/>
    <col min="12033" max="12033" width="1.1796875" customWidth="1"/>
    <col min="12034" max="12034" width="15" customWidth="1"/>
    <col min="12035" max="12035" width="1.1796875" customWidth="1"/>
    <col min="12036" max="12036" width="10.6328125" customWidth="1"/>
    <col min="12037" max="12037" width="15.6328125" customWidth="1"/>
    <col min="12038" max="12038" width="0" hidden="1" customWidth="1"/>
    <col min="12039" max="12039" width="1.1796875" customWidth="1"/>
    <col min="12040" max="12040" width="14.90625" customWidth="1"/>
    <col min="12041" max="12041" width="1.1796875" customWidth="1"/>
    <col min="12042" max="12042" width="10.6328125" customWidth="1"/>
    <col min="12043" max="12043" width="15.6328125" customWidth="1"/>
    <col min="12289" max="12289" width="1.1796875" customWidth="1"/>
    <col min="12290" max="12290" width="15" customWidth="1"/>
    <col min="12291" max="12291" width="1.1796875" customWidth="1"/>
    <col min="12292" max="12292" width="10.6328125" customWidth="1"/>
    <col min="12293" max="12293" width="15.6328125" customWidth="1"/>
    <col min="12294" max="12294" width="0" hidden="1" customWidth="1"/>
    <col min="12295" max="12295" width="1.1796875" customWidth="1"/>
    <col min="12296" max="12296" width="14.90625" customWidth="1"/>
    <col min="12297" max="12297" width="1.1796875" customWidth="1"/>
    <col min="12298" max="12298" width="10.6328125" customWidth="1"/>
    <col min="12299" max="12299" width="15.6328125" customWidth="1"/>
    <col min="12545" max="12545" width="1.1796875" customWidth="1"/>
    <col min="12546" max="12546" width="15" customWidth="1"/>
    <col min="12547" max="12547" width="1.1796875" customWidth="1"/>
    <col min="12548" max="12548" width="10.6328125" customWidth="1"/>
    <col min="12549" max="12549" width="15.6328125" customWidth="1"/>
    <col min="12550" max="12550" width="0" hidden="1" customWidth="1"/>
    <col min="12551" max="12551" width="1.1796875" customWidth="1"/>
    <col min="12552" max="12552" width="14.90625" customWidth="1"/>
    <col min="12553" max="12553" width="1.1796875" customWidth="1"/>
    <col min="12554" max="12554" width="10.6328125" customWidth="1"/>
    <col min="12555" max="12555" width="15.6328125" customWidth="1"/>
    <col min="12801" max="12801" width="1.1796875" customWidth="1"/>
    <col min="12802" max="12802" width="15" customWidth="1"/>
    <col min="12803" max="12803" width="1.1796875" customWidth="1"/>
    <col min="12804" max="12804" width="10.6328125" customWidth="1"/>
    <col min="12805" max="12805" width="15.6328125" customWidth="1"/>
    <col min="12806" max="12806" width="0" hidden="1" customWidth="1"/>
    <col min="12807" max="12807" width="1.1796875" customWidth="1"/>
    <col min="12808" max="12808" width="14.90625" customWidth="1"/>
    <col min="12809" max="12809" width="1.1796875" customWidth="1"/>
    <col min="12810" max="12810" width="10.6328125" customWidth="1"/>
    <col min="12811" max="12811" width="15.6328125" customWidth="1"/>
    <col min="13057" max="13057" width="1.1796875" customWidth="1"/>
    <col min="13058" max="13058" width="15" customWidth="1"/>
    <col min="13059" max="13059" width="1.1796875" customWidth="1"/>
    <col min="13060" max="13060" width="10.6328125" customWidth="1"/>
    <col min="13061" max="13061" width="15.6328125" customWidth="1"/>
    <col min="13062" max="13062" width="0" hidden="1" customWidth="1"/>
    <col min="13063" max="13063" width="1.1796875" customWidth="1"/>
    <col min="13064" max="13064" width="14.90625" customWidth="1"/>
    <col min="13065" max="13065" width="1.1796875" customWidth="1"/>
    <col min="13066" max="13066" width="10.6328125" customWidth="1"/>
    <col min="13067" max="13067" width="15.6328125" customWidth="1"/>
    <col min="13313" max="13313" width="1.1796875" customWidth="1"/>
    <col min="13314" max="13314" width="15" customWidth="1"/>
    <col min="13315" max="13315" width="1.1796875" customWidth="1"/>
    <col min="13316" max="13316" width="10.6328125" customWidth="1"/>
    <col min="13317" max="13317" width="15.6328125" customWidth="1"/>
    <col min="13318" max="13318" width="0" hidden="1" customWidth="1"/>
    <col min="13319" max="13319" width="1.1796875" customWidth="1"/>
    <col min="13320" max="13320" width="14.90625" customWidth="1"/>
    <col min="13321" max="13321" width="1.1796875" customWidth="1"/>
    <col min="13322" max="13322" width="10.6328125" customWidth="1"/>
    <col min="13323" max="13323" width="15.6328125" customWidth="1"/>
    <col min="13569" max="13569" width="1.1796875" customWidth="1"/>
    <col min="13570" max="13570" width="15" customWidth="1"/>
    <col min="13571" max="13571" width="1.1796875" customWidth="1"/>
    <col min="13572" max="13572" width="10.6328125" customWidth="1"/>
    <col min="13573" max="13573" width="15.6328125" customWidth="1"/>
    <col min="13574" max="13574" width="0" hidden="1" customWidth="1"/>
    <col min="13575" max="13575" width="1.1796875" customWidth="1"/>
    <col min="13576" max="13576" width="14.90625" customWidth="1"/>
    <col min="13577" max="13577" width="1.1796875" customWidth="1"/>
    <col min="13578" max="13578" width="10.6328125" customWidth="1"/>
    <col min="13579" max="13579" width="15.6328125" customWidth="1"/>
    <col min="13825" max="13825" width="1.1796875" customWidth="1"/>
    <col min="13826" max="13826" width="15" customWidth="1"/>
    <col min="13827" max="13827" width="1.1796875" customWidth="1"/>
    <col min="13828" max="13828" width="10.6328125" customWidth="1"/>
    <col min="13829" max="13829" width="15.6328125" customWidth="1"/>
    <col min="13830" max="13830" width="0" hidden="1" customWidth="1"/>
    <col min="13831" max="13831" width="1.1796875" customWidth="1"/>
    <col min="13832" max="13832" width="14.90625" customWidth="1"/>
    <col min="13833" max="13833" width="1.1796875" customWidth="1"/>
    <col min="13834" max="13834" width="10.6328125" customWidth="1"/>
    <col min="13835" max="13835" width="15.6328125" customWidth="1"/>
    <col min="14081" max="14081" width="1.1796875" customWidth="1"/>
    <col min="14082" max="14082" width="15" customWidth="1"/>
    <col min="14083" max="14083" width="1.1796875" customWidth="1"/>
    <col min="14084" max="14084" width="10.6328125" customWidth="1"/>
    <col min="14085" max="14085" width="15.6328125" customWidth="1"/>
    <col min="14086" max="14086" width="0" hidden="1" customWidth="1"/>
    <col min="14087" max="14087" width="1.1796875" customWidth="1"/>
    <col min="14088" max="14088" width="14.90625" customWidth="1"/>
    <col min="14089" max="14089" width="1.1796875" customWidth="1"/>
    <col min="14090" max="14090" width="10.6328125" customWidth="1"/>
    <col min="14091" max="14091" width="15.6328125" customWidth="1"/>
    <col min="14337" max="14337" width="1.1796875" customWidth="1"/>
    <col min="14338" max="14338" width="15" customWidth="1"/>
    <col min="14339" max="14339" width="1.1796875" customWidth="1"/>
    <col min="14340" max="14340" width="10.6328125" customWidth="1"/>
    <col min="14341" max="14341" width="15.6328125" customWidth="1"/>
    <col min="14342" max="14342" width="0" hidden="1" customWidth="1"/>
    <col min="14343" max="14343" width="1.1796875" customWidth="1"/>
    <col min="14344" max="14344" width="14.90625" customWidth="1"/>
    <col min="14345" max="14345" width="1.1796875" customWidth="1"/>
    <col min="14346" max="14346" width="10.6328125" customWidth="1"/>
    <col min="14347" max="14347" width="15.6328125" customWidth="1"/>
    <col min="14593" max="14593" width="1.1796875" customWidth="1"/>
    <col min="14594" max="14594" width="15" customWidth="1"/>
    <col min="14595" max="14595" width="1.1796875" customWidth="1"/>
    <col min="14596" max="14596" width="10.6328125" customWidth="1"/>
    <col min="14597" max="14597" width="15.6328125" customWidth="1"/>
    <col min="14598" max="14598" width="0" hidden="1" customWidth="1"/>
    <col min="14599" max="14599" width="1.1796875" customWidth="1"/>
    <col min="14600" max="14600" width="14.90625" customWidth="1"/>
    <col min="14601" max="14601" width="1.1796875" customWidth="1"/>
    <col min="14602" max="14602" width="10.6328125" customWidth="1"/>
    <col min="14603" max="14603" width="15.6328125" customWidth="1"/>
    <col min="14849" max="14849" width="1.1796875" customWidth="1"/>
    <col min="14850" max="14850" width="15" customWidth="1"/>
    <col min="14851" max="14851" width="1.1796875" customWidth="1"/>
    <col min="14852" max="14852" width="10.6328125" customWidth="1"/>
    <col min="14853" max="14853" width="15.6328125" customWidth="1"/>
    <col min="14854" max="14854" width="0" hidden="1" customWidth="1"/>
    <col min="14855" max="14855" width="1.1796875" customWidth="1"/>
    <col min="14856" max="14856" width="14.90625" customWidth="1"/>
    <col min="14857" max="14857" width="1.1796875" customWidth="1"/>
    <col min="14858" max="14858" width="10.6328125" customWidth="1"/>
    <col min="14859" max="14859" width="15.6328125" customWidth="1"/>
    <col min="15105" max="15105" width="1.1796875" customWidth="1"/>
    <col min="15106" max="15106" width="15" customWidth="1"/>
    <col min="15107" max="15107" width="1.1796875" customWidth="1"/>
    <col min="15108" max="15108" width="10.6328125" customWidth="1"/>
    <col min="15109" max="15109" width="15.6328125" customWidth="1"/>
    <col min="15110" max="15110" width="0" hidden="1" customWidth="1"/>
    <col min="15111" max="15111" width="1.1796875" customWidth="1"/>
    <col min="15112" max="15112" width="14.90625" customWidth="1"/>
    <col min="15113" max="15113" width="1.1796875" customWidth="1"/>
    <col min="15114" max="15114" width="10.6328125" customWidth="1"/>
    <col min="15115" max="15115" width="15.6328125" customWidth="1"/>
    <col min="15361" max="15361" width="1.1796875" customWidth="1"/>
    <col min="15362" max="15362" width="15" customWidth="1"/>
    <col min="15363" max="15363" width="1.1796875" customWidth="1"/>
    <col min="15364" max="15364" width="10.6328125" customWidth="1"/>
    <col min="15365" max="15365" width="15.6328125" customWidth="1"/>
    <col min="15366" max="15366" width="0" hidden="1" customWidth="1"/>
    <col min="15367" max="15367" width="1.1796875" customWidth="1"/>
    <col min="15368" max="15368" width="14.90625" customWidth="1"/>
    <col min="15369" max="15369" width="1.1796875" customWidth="1"/>
    <col min="15370" max="15370" width="10.6328125" customWidth="1"/>
    <col min="15371" max="15371" width="15.6328125" customWidth="1"/>
    <col min="15617" max="15617" width="1.1796875" customWidth="1"/>
    <col min="15618" max="15618" width="15" customWidth="1"/>
    <col min="15619" max="15619" width="1.1796875" customWidth="1"/>
    <col min="15620" max="15620" width="10.6328125" customWidth="1"/>
    <col min="15621" max="15621" width="15.6328125" customWidth="1"/>
    <col min="15622" max="15622" width="0" hidden="1" customWidth="1"/>
    <col min="15623" max="15623" width="1.1796875" customWidth="1"/>
    <col min="15624" max="15624" width="14.90625" customWidth="1"/>
    <col min="15625" max="15625" width="1.1796875" customWidth="1"/>
    <col min="15626" max="15626" width="10.6328125" customWidth="1"/>
    <col min="15627" max="15627" width="15.6328125" customWidth="1"/>
    <col min="15873" max="15873" width="1.1796875" customWidth="1"/>
    <col min="15874" max="15874" width="15" customWidth="1"/>
    <col min="15875" max="15875" width="1.1796875" customWidth="1"/>
    <col min="15876" max="15876" width="10.6328125" customWidth="1"/>
    <col min="15877" max="15877" width="15.6328125" customWidth="1"/>
    <col min="15878" max="15878" width="0" hidden="1" customWidth="1"/>
    <col min="15879" max="15879" width="1.1796875" customWidth="1"/>
    <col min="15880" max="15880" width="14.90625" customWidth="1"/>
    <col min="15881" max="15881" width="1.1796875" customWidth="1"/>
    <col min="15882" max="15882" width="10.6328125" customWidth="1"/>
    <col min="15883" max="15883" width="15.6328125" customWidth="1"/>
    <col min="16129" max="16129" width="1.1796875" customWidth="1"/>
    <col min="16130" max="16130" width="15" customWidth="1"/>
    <col min="16131" max="16131" width="1.1796875" customWidth="1"/>
    <col min="16132" max="16132" width="10.6328125" customWidth="1"/>
    <col min="16133" max="16133" width="15.6328125" customWidth="1"/>
    <col min="16134" max="16134" width="0" hidden="1" customWidth="1"/>
    <col min="16135" max="16135" width="1.1796875" customWidth="1"/>
    <col min="16136" max="16136" width="14.90625" customWidth="1"/>
    <col min="16137" max="16137" width="1.1796875" customWidth="1"/>
    <col min="16138" max="16138" width="10.6328125" customWidth="1"/>
    <col min="16139" max="16139" width="15.6328125" customWidth="1"/>
  </cols>
  <sheetData>
    <row r="2" spans="1:11" ht="21">
      <c r="D2" s="1018" t="s">
        <v>101</v>
      </c>
      <c r="E2" s="1019"/>
      <c r="F2" s="1019"/>
      <c r="G2" s="1019"/>
      <c r="H2" s="1019"/>
      <c r="I2" s="1019"/>
      <c r="J2" s="1019"/>
      <c r="K2" s="131" t="str">
        <f>+入力!B1</f>
        <v>ver１４</v>
      </c>
    </row>
    <row r="4" spans="1:11" hidden="1">
      <c r="A4" s="37"/>
      <c r="B4" s="37"/>
      <c r="C4" s="37"/>
      <c r="D4" s="37"/>
      <c r="E4" s="37"/>
      <c r="F4" s="37"/>
      <c r="G4" s="37"/>
      <c r="H4" s="37"/>
      <c r="I4" s="37"/>
      <c r="J4" s="37"/>
      <c r="K4" s="37"/>
    </row>
    <row r="5" spans="1:11" ht="24" customHeight="1">
      <c r="A5" s="38"/>
      <c r="B5" s="38"/>
      <c r="C5" s="38"/>
      <c r="D5" s="38"/>
      <c r="E5" s="38"/>
      <c r="F5" s="38"/>
      <c r="G5" s="38"/>
      <c r="H5" s="38"/>
      <c r="I5" s="38"/>
      <c r="J5" s="38"/>
      <c r="K5" s="38"/>
    </row>
    <row r="6" spans="1:11" ht="24" customHeight="1">
      <c r="A6" s="38"/>
      <c r="B6" s="404"/>
      <c r="I6" s="1020" t="s">
        <v>102</v>
      </c>
      <c r="J6" s="1021"/>
      <c r="K6" s="1021"/>
    </row>
    <row r="7" spans="1:11" ht="24" customHeight="1">
      <c r="A7" s="39"/>
      <c r="B7" s="40" t="s">
        <v>36</v>
      </c>
      <c r="C7" s="41"/>
      <c r="D7" s="1022"/>
      <c r="E7" s="1022"/>
      <c r="F7" s="39"/>
      <c r="G7" s="39"/>
      <c r="H7" s="40" t="s">
        <v>103</v>
      </c>
      <c r="I7" s="1023"/>
      <c r="J7" s="1023"/>
      <c r="K7" s="1023"/>
    </row>
    <row r="8" spans="1:11" ht="24" customHeight="1" thickBot="1">
      <c r="A8" s="39"/>
      <c r="B8" s="42"/>
      <c r="C8" s="42"/>
      <c r="D8" s="42"/>
      <c r="E8" s="42"/>
      <c r="F8" s="42"/>
      <c r="G8" s="42"/>
      <c r="H8" s="42"/>
      <c r="I8" s="42"/>
      <c r="J8" s="42"/>
      <c r="K8" s="42"/>
    </row>
    <row r="9" spans="1:11" ht="24" customHeight="1">
      <c r="A9" s="1024" t="s">
        <v>104</v>
      </c>
      <c r="B9" s="1025"/>
      <c r="C9" s="1025"/>
      <c r="D9" s="1025"/>
      <c r="E9" s="1025"/>
      <c r="F9" s="1025"/>
      <c r="G9" s="1024" t="s">
        <v>105</v>
      </c>
      <c r="H9" s="854"/>
      <c r="I9" s="854"/>
      <c r="J9" s="854"/>
      <c r="K9" s="1026"/>
    </row>
    <row r="10" spans="1:11" ht="24" customHeight="1">
      <c r="A10" s="43"/>
      <c r="B10" s="44" t="s">
        <v>106</v>
      </c>
      <c r="C10" s="45"/>
      <c r="D10" s="1027"/>
      <c r="E10" s="1028"/>
      <c r="F10" s="46"/>
      <c r="G10" s="213"/>
      <c r="H10" s="44" t="s">
        <v>106</v>
      </c>
      <c r="I10" s="47"/>
      <c r="J10" s="1029"/>
      <c r="K10" s="1030"/>
    </row>
    <row r="11" spans="1:11" ht="24" customHeight="1">
      <c r="A11" s="48"/>
      <c r="B11" s="49" t="s">
        <v>107</v>
      </c>
      <c r="C11" s="36"/>
      <c r="D11" s="1031"/>
      <c r="E11" s="1032"/>
      <c r="F11" s="36"/>
      <c r="G11" s="48"/>
      <c r="H11" s="49" t="s">
        <v>107</v>
      </c>
      <c r="I11" s="35"/>
      <c r="J11" s="1031"/>
      <c r="K11" s="1035"/>
    </row>
    <row r="12" spans="1:11" ht="24" customHeight="1">
      <c r="A12" s="50"/>
      <c r="B12" s="44" t="s">
        <v>108</v>
      </c>
      <c r="C12" s="45"/>
      <c r="D12" s="1027"/>
      <c r="E12" s="1028"/>
      <c r="F12" s="46"/>
      <c r="G12" s="213"/>
      <c r="H12" s="44" t="s">
        <v>108</v>
      </c>
      <c r="I12" s="51"/>
      <c r="J12" s="1029"/>
      <c r="K12" s="1030"/>
    </row>
    <row r="13" spans="1:11" ht="24" customHeight="1">
      <c r="A13" s="52"/>
      <c r="B13" s="49" t="s">
        <v>107</v>
      </c>
      <c r="C13" s="53"/>
      <c r="D13" s="1031"/>
      <c r="E13" s="1032"/>
      <c r="F13" s="54"/>
      <c r="G13" s="214"/>
      <c r="H13" s="49" t="s">
        <v>107</v>
      </c>
      <c r="I13" s="55"/>
      <c r="J13" s="1033"/>
      <c r="K13" s="1034"/>
    </row>
    <row r="14" spans="1:11" ht="24" customHeight="1">
      <c r="A14" s="50"/>
      <c r="B14" s="44" t="s">
        <v>108</v>
      </c>
      <c r="C14" s="45"/>
      <c r="D14" s="1027"/>
      <c r="E14" s="1028"/>
      <c r="F14" s="46"/>
      <c r="G14" s="213"/>
      <c r="H14" s="44" t="s">
        <v>108</v>
      </c>
      <c r="I14" s="51"/>
      <c r="J14" s="1029"/>
      <c r="K14" s="1030"/>
    </row>
    <row r="15" spans="1:11" ht="24" customHeight="1">
      <c r="A15" s="52"/>
      <c r="B15" s="49" t="s">
        <v>107</v>
      </c>
      <c r="C15" s="53"/>
      <c r="D15" s="1031"/>
      <c r="E15" s="1032"/>
      <c r="F15" s="54"/>
      <c r="G15" s="214"/>
      <c r="H15" s="49" t="s">
        <v>107</v>
      </c>
      <c r="I15" s="55"/>
      <c r="J15" s="1033"/>
      <c r="K15" s="1034"/>
    </row>
    <row r="16" spans="1:11" ht="24" customHeight="1">
      <c r="A16" s="50"/>
      <c r="B16" s="56" t="s">
        <v>44</v>
      </c>
      <c r="C16" s="57"/>
      <c r="D16" s="1061"/>
      <c r="E16" s="1062"/>
      <c r="F16" s="58"/>
      <c r="G16" s="215"/>
      <c r="H16" s="56" t="s">
        <v>44</v>
      </c>
      <c r="I16" s="59"/>
      <c r="J16" s="1029"/>
      <c r="K16" s="1030"/>
    </row>
    <row r="17" spans="1:11" ht="24" customHeight="1" thickBot="1">
      <c r="A17" s="60"/>
      <c r="B17" s="49" t="s">
        <v>107</v>
      </c>
      <c r="C17" s="61"/>
      <c r="D17" s="1063"/>
      <c r="E17" s="1064"/>
      <c r="F17" s="9"/>
      <c r="G17" s="216"/>
      <c r="H17" s="49" t="s">
        <v>107</v>
      </c>
      <c r="I17" s="217"/>
      <c r="J17" s="1065"/>
      <c r="K17" s="1066"/>
    </row>
    <row r="18" spans="1:11" ht="24" customHeight="1">
      <c r="A18" s="62"/>
      <c r="B18" s="63" t="s">
        <v>37</v>
      </c>
      <c r="C18" s="64"/>
      <c r="D18" s="65" t="s">
        <v>109</v>
      </c>
      <c r="E18" s="1067"/>
      <c r="F18" s="1068"/>
      <c r="G18" s="218"/>
      <c r="H18" s="211" t="s">
        <v>37</v>
      </c>
      <c r="I18" s="66"/>
      <c r="J18" s="65" t="s">
        <v>109</v>
      </c>
      <c r="K18" s="220"/>
    </row>
    <row r="19" spans="1:11" ht="24" customHeight="1" thickBot="1">
      <c r="A19" s="67"/>
      <c r="B19" s="68" t="s">
        <v>110</v>
      </c>
      <c r="C19" s="69"/>
      <c r="D19" s="70" t="s">
        <v>111</v>
      </c>
      <c r="E19" s="1059"/>
      <c r="F19" s="1060"/>
      <c r="G19" s="219"/>
      <c r="H19" s="212" t="s">
        <v>110</v>
      </c>
      <c r="I19" s="69"/>
      <c r="J19" s="70" t="s">
        <v>111</v>
      </c>
      <c r="K19" s="221"/>
    </row>
    <row r="20" spans="1:11" ht="24" customHeight="1">
      <c r="A20" s="71"/>
      <c r="B20" s="72"/>
      <c r="C20" s="72"/>
      <c r="D20" s="10"/>
      <c r="E20" s="72"/>
      <c r="F20" s="72"/>
      <c r="G20" s="72"/>
      <c r="H20" s="72"/>
      <c r="I20" s="72"/>
      <c r="J20" s="10"/>
      <c r="K20" s="72"/>
    </row>
    <row r="21" spans="1:11" ht="24" customHeight="1">
      <c r="A21" s="73"/>
      <c r="B21" s="1049" t="s">
        <v>112</v>
      </c>
      <c r="C21" s="1049"/>
      <c r="D21" s="1049"/>
      <c r="E21" s="1049"/>
      <c r="F21" s="1049"/>
      <c r="G21" s="1049"/>
      <c r="H21" s="1049"/>
      <c r="I21" s="1049"/>
      <c r="J21" s="1049"/>
      <c r="K21" s="1049"/>
    </row>
    <row r="22" spans="1:11" ht="24" customHeight="1" thickBot="1">
      <c r="A22" s="73"/>
      <c r="B22" s="74"/>
      <c r="C22" s="74"/>
      <c r="D22" s="74"/>
      <c r="E22" s="74"/>
      <c r="F22" s="74"/>
      <c r="G22" s="74"/>
      <c r="H22" s="74"/>
      <c r="I22" s="74"/>
      <c r="J22" s="74"/>
      <c r="K22" s="74"/>
    </row>
    <row r="23" spans="1:11" ht="24" customHeight="1">
      <c r="A23" s="1050"/>
      <c r="B23" s="1051"/>
      <c r="C23" s="1051"/>
      <c r="D23" s="1051"/>
      <c r="E23" s="1051"/>
      <c r="F23" s="1052"/>
      <c r="G23" s="1024" t="s">
        <v>105</v>
      </c>
      <c r="H23" s="854"/>
      <c r="I23" s="854"/>
      <c r="J23" s="854"/>
      <c r="K23" s="1026"/>
    </row>
    <row r="24" spans="1:11" s="13" customFormat="1" ht="24" customHeight="1">
      <c r="A24" s="1053"/>
      <c r="B24" s="1054"/>
      <c r="C24" s="1054"/>
      <c r="D24" s="1054"/>
      <c r="E24" s="1054"/>
      <c r="F24" s="1055"/>
      <c r="G24" s="120"/>
      <c r="H24" s="75" t="s">
        <v>113</v>
      </c>
      <c r="I24" s="3"/>
      <c r="J24" s="1041"/>
      <c r="K24" s="1042"/>
    </row>
    <row r="25" spans="1:11" s="13" customFormat="1" ht="24" customHeight="1">
      <c r="A25" s="1053"/>
      <c r="B25" s="1054"/>
      <c r="C25" s="1054"/>
      <c r="D25" s="1054"/>
      <c r="E25" s="1054"/>
      <c r="F25" s="1055"/>
      <c r="G25" s="125"/>
      <c r="H25" s="76" t="s">
        <v>114</v>
      </c>
      <c r="I25" s="77"/>
      <c r="J25" s="1043"/>
      <c r="K25" s="1044"/>
    </row>
    <row r="26" spans="1:11" s="13" customFormat="1" ht="24" customHeight="1" thickBot="1">
      <c r="A26" s="1053"/>
      <c r="B26" s="1054"/>
      <c r="C26" s="1054"/>
      <c r="D26" s="1054"/>
      <c r="E26" s="1054"/>
      <c r="F26" s="1055"/>
      <c r="G26" s="126"/>
      <c r="H26" s="78" t="s">
        <v>107</v>
      </c>
      <c r="I26" s="79"/>
      <c r="J26" s="1045"/>
      <c r="K26" s="1046"/>
    </row>
    <row r="27" spans="1:11" s="13" customFormat="1" ht="24" customHeight="1">
      <c r="A27" s="1053"/>
      <c r="B27" s="1054"/>
      <c r="C27" s="1054"/>
      <c r="D27" s="1054"/>
      <c r="E27" s="1054"/>
      <c r="F27" s="1055"/>
      <c r="G27" s="118"/>
      <c r="H27" s="119" t="s">
        <v>113</v>
      </c>
      <c r="I27" s="117"/>
      <c r="J27" s="1047"/>
      <c r="K27" s="1048"/>
    </row>
    <row r="28" spans="1:11" s="13" customFormat="1" ht="24" customHeight="1">
      <c r="A28" s="1053"/>
      <c r="B28" s="1054"/>
      <c r="C28" s="1054"/>
      <c r="D28" s="1054"/>
      <c r="E28" s="1054"/>
      <c r="F28" s="1055"/>
      <c r="G28" s="125"/>
      <c r="H28" s="76" t="s">
        <v>114</v>
      </c>
      <c r="I28" s="77"/>
      <c r="J28" s="1043"/>
      <c r="K28" s="1044"/>
    </row>
    <row r="29" spans="1:11" s="13" customFormat="1" ht="24" customHeight="1" thickBot="1">
      <c r="A29" s="1053"/>
      <c r="B29" s="1054"/>
      <c r="C29" s="1054"/>
      <c r="D29" s="1054"/>
      <c r="E29" s="1054"/>
      <c r="F29" s="1055"/>
      <c r="G29" s="127"/>
      <c r="H29" s="80" t="s">
        <v>107</v>
      </c>
      <c r="I29" s="81"/>
      <c r="J29" s="1045"/>
      <c r="K29" s="1046"/>
    </row>
    <row r="30" spans="1:11" s="13" customFormat="1" ht="24" customHeight="1">
      <c r="A30" s="1053"/>
      <c r="B30" s="1054"/>
      <c r="C30" s="1054"/>
      <c r="D30" s="1054"/>
      <c r="E30" s="1054"/>
      <c r="F30" s="1055"/>
      <c r="G30" s="128"/>
      <c r="H30" s="82" t="s">
        <v>113</v>
      </c>
      <c r="I30" s="116"/>
      <c r="J30" s="1047"/>
      <c r="K30" s="1048"/>
    </row>
    <row r="31" spans="1:11" s="13" customFormat="1" ht="24" customHeight="1">
      <c r="A31" s="1053"/>
      <c r="B31" s="1054"/>
      <c r="C31" s="1054"/>
      <c r="D31" s="1054"/>
      <c r="E31" s="1054"/>
      <c r="F31" s="1055"/>
      <c r="G31" s="125"/>
      <c r="H31" s="76" t="s">
        <v>114</v>
      </c>
      <c r="I31" s="77"/>
      <c r="J31" s="1043"/>
      <c r="K31" s="1044"/>
    </row>
    <row r="32" spans="1:11" s="13" customFormat="1" ht="24" customHeight="1" thickBot="1">
      <c r="A32" s="1056"/>
      <c r="B32" s="1057"/>
      <c r="C32" s="1057"/>
      <c r="D32" s="1057"/>
      <c r="E32" s="1057"/>
      <c r="F32" s="1058"/>
      <c r="G32" s="127"/>
      <c r="H32" s="80" t="s">
        <v>107</v>
      </c>
      <c r="I32" s="81"/>
      <c r="J32" s="1045"/>
      <c r="K32" s="1046"/>
    </row>
    <row r="33" spans="2:11" ht="24" customHeight="1"/>
    <row r="34" spans="2:11" ht="24" customHeight="1">
      <c r="B34" s="1037" t="s">
        <v>115</v>
      </c>
      <c r="C34" s="1038"/>
      <c r="D34" s="1038"/>
      <c r="E34" s="1038"/>
      <c r="F34" s="1038"/>
      <c r="G34" s="1038"/>
      <c r="H34" s="1038"/>
      <c r="I34" s="1038"/>
      <c r="J34" s="1038"/>
      <c r="K34" s="1038"/>
    </row>
    <row r="35" spans="2:11" ht="24" customHeight="1">
      <c r="H35" s="1039" t="s">
        <v>97</v>
      </c>
      <c r="I35" s="1040"/>
      <c r="J35" s="1040"/>
      <c r="K35" s="1040"/>
    </row>
    <row r="36" spans="2:11" ht="14">
      <c r="J36" s="1036"/>
      <c r="K36" s="1036"/>
    </row>
  </sheetData>
  <sheetProtection algorithmName="SHA-512" hashValue="Ih4bhgTJFuy7PS2CYYmo8kaAGyFD7xtd0mpOdQAr4WWmJM0JCXsKpHd8TYr4FqLnP91fjcmGBwhp5RLwntw+yQ==" saltValue="ziZon9KCk9GvpE9pqcWk7A==" spinCount="100000" sheet="1" objects="1" scenarios="1"/>
  <mergeCells count="39">
    <mergeCell ref="B21:K21"/>
    <mergeCell ref="G23:K23"/>
    <mergeCell ref="A23:F32"/>
    <mergeCell ref="E19:F19"/>
    <mergeCell ref="D16:E16"/>
    <mergeCell ref="J16:K16"/>
    <mergeCell ref="D17:E17"/>
    <mergeCell ref="J17:K17"/>
    <mergeCell ref="E18:F18"/>
    <mergeCell ref="J36:K36"/>
    <mergeCell ref="B34:K34"/>
    <mergeCell ref="H35:K35"/>
    <mergeCell ref="J24:K24"/>
    <mergeCell ref="J25:K25"/>
    <mergeCell ref="J26:K26"/>
    <mergeCell ref="J27:K27"/>
    <mergeCell ref="J28:K28"/>
    <mergeCell ref="J29:K29"/>
    <mergeCell ref="J30:K30"/>
    <mergeCell ref="J31:K31"/>
    <mergeCell ref="J32:K32"/>
    <mergeCell ref="D10:E10"/>
    <mergeCell ref="J10:K10"/>
    <mergeCell ref="D14:E14"/>
    <mergeCell ref="J14:K14"/>
    <mergeCell ref="D15:E15"/>
    <mergeCell ref="J15:K15"/>
    <mergeCell ref="D11:E11"/>
    <mergeCell ref="J11:K11"/>
    <mergeCell ref="D12:E12"/>
    <mergeCell ref="J12:K12"/>
    <mergeCell ref="D13:E13"/>
    <mergeCell ref="J13:K13"/>
    <mergeCell ref="D2:J2"/>
    <mergeCell ref="I6:K6"/>
    <mergeCell ref="D7:E7"/>
    <mergeCell ref="I7:K7"/>
    <mergeCell ref="A9:F9"/>
    <mergeCell ref="G9:K9"/>
  </mergeCells>
  <phoneticPr fontId="1"/>
  <pageMargins left="0.70866141732283472" right="0.70866141732283472" top="0.74803149606299213" bottom="0.74803149606299213" header="0.31496062992125984" footer="0.31496062992125984"/>
  <pageSetup paperSize="9" scale="97" orientation="portrait" horizontalDpi="4294967293" verticalDpi="360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89BC8EE2-D7F5-4075-9042-6DAA50F94068}">
          <x14:formula1>
            <xm:f>入力!$D$90:$G$90</xm:f>
          </x14:formula1>
          <xm:sqref>B6</xm:sqref>
        </x14:dataValidation>
        <x14:dataValidation type="list" allowBlank="1" showInputMessage="1" showErrorMessage="1" xr:uid="{9C52085A-93B1-4015-994D-3E0FC0EA4738}">
          <x14:formula1>
            <xm:f>入力!$Q$87:$T$87</xm:f>
          </x14:formula1>
          <xm:sqref>D7:E7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40"/>
  <sheetViews>
    <sheetView showGridLines="0" workbookViewId="0">
      <selection sqref="A1:P1"/>
    </sheetView>
  </sheetViews>
  <sheetFormatPr defaultColWidth="9" defaultRowHeight="16.5"/>
  <cols>
    <col min="1" max="1" width="4.6328125" style="132" customWidth="1"/>
    <col min="2" max="2" width="14.90625" style="132" customWidth="1"/>
    <col min="3" max="3" width="14.81640625" style="132" bestFit="1" customWidth="1"/>
    <col min="4" max="4" width="8" style="132" customWidth="1"/>
    <col min="5" max="15" width="9" style="132"/>
    <col min="16" max="16" width="1.36328125" style="132" customWidth="1"/>
    <col min="17" max="16384" width="9" style="132"/>
  </cols>
  <sheetData>
    <row r="1" spans="1:16" ht="25.5">
      <c r="A1" s="720" t="s">
        <v>214</v>
      </c>
      <c r="B1" s="721"/>
      <c r="C1" s="721"/>
      <c r="D1" s="721"/>
      <c r="E1" s="721"/>
      <c r="F1" s="721"/>
      <c r="G1" s="721"/>
      <c r="H1" s="721"/>
      <c r="I1" s="721"/>
      <c r="J1" s="721"/>
      <c r="K1" s="721"/>
      <c r="L1" s="721"/>
      <c r="M1" s="721"/>
      <c r="N1" s="721"/>
      <c r="O1" s="721"/>
      <c r="P1" s="721"/>
    </row>
    <row r="2" spans="1:16" ht="5" customHeight="1"/>
    <row r="3" spans="1:16" ht="25.25" customHeight="1">
      <c r="A3" s="237" t="s">
        <v>215</v>
      </c>
    </row>
    <row r="4" spans="1:16" ht="5" customHeight="1" thickBot="1"/>
    <row r="5" spans="1:16" ht="5" customHeight="1" thickTop="1">
      <c r="B5" s="224"/>
      <c r="C5" s="225"/>
      <c r="D5" s="225"/>
      <c r="E5" s="225"/>
      <c r="F5" s="225"/>
      <c r="G5" s="225"/>
      <c r="H5" s="225"/>
      <c r="I5" s="225"/>
      <c r="J5" s="225"/>
      <c r="K5" s="225"/>
      <c r="L5" s="225"/>
      <c r="M5" s="225"/>
      <c r="N5" s="225"/>
      <c r="O5" s="226"/>
    </row>
    <row r="6" spans="1:16" ht="20" customHeight="1">
      <c r="B6" s="227" t="s">
        <v>135</v>
      </c>
      <c r="C6" s="730" t="s">
        <v>282</v>
      </c>
      <c r="D6" s="731"/>
      <c r="E6" s="233" t="s">
        <v>222</v>
      </c>
      <c r="F6" s="132" t="s">
        <v>136</v>
      </c>
      <c r="O6" s="228"/>
    </row>
    <row r="7" spans="1:16" ht="5" customHeight="1">
      <c r="B7" s="227"/>
      <c r="C7" s="730"/>
      <c r="D7" s="731"/>
      <c r="O7" s="228"/>
    </row>
    <row r="8" spans="1:16" ht="20" customHeight="1">
      <c r="B8" s="227"/>
      <c r="C8" s="731"/>
      <c r="D8" s="731"/>
      <c r="E8" s="727" t="s">
        <v>222</v>
      </c>
      <c r="F8" s="724" t="s">
        <v>221</v>
      </c>
      <c r="G8" s="724"/>
      <c r="H8" s="724"/>
      <c r="I8" s="724"/>
      <c r="J8" s="724"/>
      <c r="K8" s="724"/>
      <c r="L8" s="724"/>
      <c r="M8" s="724"/>
      <c r="N8" s="724"/>
      <c r="O8" s="725"/>
    </row>
    <row r="9" spans="1:16" ht="20" customHeight="1">
      <c r="B9" s="227"/>
      <c r="C9" s="731"/>
      <c r="D9" s="731"/>
      <c r="E9" s="727"/>
      <c r="F9" s="724"/>
      <c r="G9" s="724"/>
      <c r="H9" s="724"/>
      <c r="I9" s="724"/>
      <c r="J9" s="724"/>
      <c r="K9" s="724"/>
      <c r="L9" s="724"/>
      <c r="M9" s="724"/>
      <c r="N9" s="724"/>
      <c r="O9" s="725"/>
    </row>
    <row r="10" spans="1:16" ht="5" customHeight="1">
      <c r="B10" s="227"/>
      <c r="C10" s="731"/>
      <c r="D10" s="731"/>
      <c r="O10" s="228"/>
    </row>
    <row r="11" spans="1:16" ht="20" customHeight="1">
      <c r="B11" s="227"/>
      <c r="C11" s="731"/>
      <c r="D11" s="731"/>
      <c r="E11" s="229"/>
      <c r="F11" s="132" t="s">
        <v>137</v>
      </c>
      <c r="O11" s="228"/>
    </row>
    <row r="12" spans="1:16" ht="5" customHeight="1">
      <c r="B12" s="227"/>
      <c r="C12" s="731"/>
      <c r="D12" s="731"/>
      <c r="O12" s="228"/>
    </row>
    <row r="13" spans="1:16" ht="20" customHeight="1">
      <c r="B13" s="227"/>
      <c r="C13" s="731"/>
      <c r="D13" s="731"/>
      <c r="E13" s="726" t="s">
        <v>222</v>
      </c>
      <c r="F13" s="132" t="s">
        <v>138</v>
      </c>
      <c r="O13" s="228"/>
    </row>
    <row r="14" spans="1:16" ht="20" customHeight="1">
      <c r="B14" s="227"/>
      <c r="C14" s="731"/>
      <c r="D14" s="731"/>
      <c r="E14" s="726"/>
      <c r="F14" s="132" t="s">
        <v>256</v>
      </c>
      <c r="O14" s="228"/>
    </row>
    <row r="15" spans="1:16" ht="20" customHeight="1">
      <c r="B15" s="227"/>
      <c r="C15" s="731"/>
      <c r="D15" s="731"/>
      <c r="E15" s="726"/>
      <c r="F15" s="132" t="s">
        <v>257</v>
      </c>
      <c r="O15" s="228"/>
    </row>
    <row r="16" spans="1:16" ht="5" customHeight="1" thickBot="1">
      <c r="B16" s="230"/>
      <c r="C16" s="231"/>
      <c r="D16" s="231"/>
      <c r="E16" s="231"/>
      <c r="F16" s="231"/>
      <c r="G16" s="231"/>
      <c r="H16" s="231"/>
      <c r="I16" s="231"/>
      <c r="J16" s="231"/>
      <c r="K16" s="231"/>
      <c r="L16" s="231"/>
      <c r="M16" s="231"/>
      <c r="N16" s="231"/>
      <c r="O16" s="232"/>
    </row>
    <row r="17" spans="2:15" ht="20" customHeight="1" thickTop="1"/>
    <row r="18" spans="2:15" ht="25.25" customHeight="1">
      <c r="B18" s="728" t="s">
        <v>223</v>
      </c>
      <c r="C18" s="729"/>
      <c r="D18" s="729"/>
      <c r="E18" s="729"/>
      <c r="F18" s="729"/>
      <c r="G18" s="729"/>
      <c r="H18" s="729"/>
      <c r="I18" s="729"/>
      <c r="J18" s="729"/>
      <c r="K18" s="729"/>
      <c r="L18" s="729"/>
      <c r="M18" s="729"/>
      <c r="N18" s="729"/>
    </row>
    <row r="19" spans="2:15" ht="5" customHeight="1"/>
    <row r="20" spans="2:15" ht="44.4" customHeight="1">
      <c r="B20" s="132" t="s">
        <v>139</v>
      </c>
      <c r="E20" s="732" t="s">
        <v>287</v>
      </c>
      <c r="F20" s="733"/>
      <c r="G20" s="733"/>
      <c r="H20" s="733"/>
      <c r="I20" s="733"/>
      <c r="J20" s="733"/>
      <c r="K20" s="733"/>
      <c r="L20" s="733"/>
      <c r="M20" s="733"/>
      <c r="N20" s="733"/>
      <c r="O20" s="733"/>
    </row>
    <row r="21" spans="2:15" ht="5" customHeight="1"/>
    <row r="22" spans="2:15" ht="29.4" customHeight="1">
      <c r="B22" s="132" t="s">
        <v>140</v>
      </c>
      <c r="C22" s="722" t="s">
        <v>216</v>
      </c>
      <c r="E22" s="724" t="s">
        <v>284</v>
      </c>
      <c r="F22" s="724"/>
      <c r="G22" s="724"/>
      <c r="H22" s="724"/>
      <c r="I22" s="724"/>
      <c r="J22" s="724"/>
      <c r="K22" s="724"/>
      <c r="L22" s="724"/>
      <c r="M22" s="724"/>
      <c r="N22" s="724"/>
      <c r="O22" s="724"/>
    </row>
    <row r="23" spans="2:15" ht="29.4" customHeight="1">
      <c r="B23" s="132" t="s">
        <v>141</v>
      </c>
      <c r="C23" s="722"/>
      <c r="E23" s="724"/>
      <c r="F23" s="724"/>
      <c r="G23" s="724"/>
      <c r="H23" s="724"/>
      <c r="I23" s="724"/>
      <c r="J23" s="724"/>
      <c r="K23" s="724"/>
      <c r="L23" s="724"/>
      <c r="M23" s="724"/>
      <c r="N23" s="724"/>
      <c r="O23" s="724"/>
    </row>
    <row r="24" spans="2:15" ht="5" customHeight="1"/>
    <row r="25" spans="2:15" ht="40.75" customHeight="1">
      <c r="B25" s="133" t="s">
        <v>217</v>
      </c>
      <c r="E25" s="732" t="s">
        <v>285</v>
      </c>
      <c r="F25" s="732"/>
      <c r="G25" s="732"/>
      <c r="H25" s="732"/>
      <c r="I25" s="732"/>
      <c r="J25" s="732"/>
      <c r="K25" s="732"/>
      <c r="L25" s="732"/>
      <c r="M25" s="732"/>
      <c r="N25" s="732"/>
      <c r="O25" s="732"/>
    </row>
    <row r="26" spans="2:15" ht="5" customHeight="1"/>
    <row r="27" spans="2:15" ht="20" customHeight="1">
      <c r="B27" s="132" t="s">
        <v>143</v>
      </c>
      <c r="E27" s="132" t="s">
        <v>218</v>
      </c>
    </row>
    <row r="28" spans="2:15" ht="5" customHeight="1"/>
    <row r="29" spans="2:15" ht="20" customHeight="1">
      <c r="B29" s="723" t="s">
        <v>144</v>
      </c>
      <c r="C29" s="723"/>
      <c r="E29" s="732" t="s">
        <v>219</v>
      </c>
      <c r="F29" s="732"/>
      <c r="G29" s="732"/>
      <c r="H29" s="732"/>
      <c r="I29" s="732"/>
      <c r="J29" s="732"/>
      <c r="K29" s="732"/>
      <c r="L29" s="732"/>
      <c r="M29" s="732"/>
      <c r="N29" s="732"/>
      <c r="O29" s="732"/>
    </row>
    <row r="30" spans="2:15" ht="5" customHeight="1">
      <c r="E30" s="732"/>
      <c r="F30" s="732"/>
      <c r="G30" s="732"/>
      <c r="H30" s="732"/>
      <c r="I30" s="732"/>
      <c r="J30" s="732"/>
      <c r="K30" s="732"/>
      <c r="L30" s="732"/>
      <c r="M30" s="732"/>
      <c r="N30" s="732"/>
      <c r="O30" s="732"/>
    </row>
    <row r="31" spans="2:15" ht="20" customHeight="1">
      <c r="B31" s="723" t="s">
        <v>145</v>
      </c>
      <c r="C31" s="723"/>
      <c r="E31" s="732"/>
      <c r="F31" s="732"/>
      <c r="G31" s="732"/>
      <c r="H31" s="732"/>
      <c r="I31" s="732"/>
      <c r="J31" s="732"/>
      <c r="K31" s="732"/>
      <c r="L31" s="732"/>
      <c r="M31" s="732"/>
      <c r="N31" s="732"/>
      <c r="O31" s="732"/>
    </row>
    <row r="32" spans="2:15" ht="5" customHeight="1">
      <c r="E32" s="223"/>
      <c r="F32" s="223"/>
      <c r="G32" s="223"/>
      <c r="H32" s="223"/>
      <c r="I32" s="223"/>
      <c r="J32" s="223"/>
      <c r="K32" s="223"/>
      <c r="L32" s="223"/>
      <c r="M32" s="223"/>
    </row>
    <row r="33" spans="2:9" ht="20" customHeight="1">
      <c r="B33" s="132" t="s">
        <v>146</v>
      </c>
      <c r="E33" s="132" t="s">
        <v>220</v>
      </c>
    </row>
    <row r="34" spans="2:9" ht="5" customHeight="1"/>
    <row r="35" spans="2:9" ht="20" customHeight="1">
      <c r="B35" s="234" t="s">
        <v>224</v>
      </c>
      <c r="C35" s="234"/>
    </row>
    <row r="36" spans="2:9" ht="5" customHeight="1"/>
    <row r="37" spans="2:9" ht="20" customHeight="1">
      <c r="B37" s="235" t="s">
        <v>225</v>
      </c>
      <c r="E37" s="236"/>
      <c r="F37" s="132" t="s">
        <v>227</v>
      </c>
      <c r="I37" s="132" t="s">
        <v>229</v>
      </c>
    </row>
    <row r="38" spans="2:9" ht="5" customHeight="1"/>
    <row r="39" spans="2:9" ht="20" customHeight="1">
      <c r="B39" s="235" t="s">
        <v>226</v>
      </c>
      <c r="E39" s="236"/>
      <c r="F39" s="132" t="s">
        <v>228</v>
      </c>
      <c r="I39" s="132" t="s">
        <v>230</v>
      </c>
    </row>
    <row r="40" spans="2:9" ht="25.25" customHeight="1"/>
  </sheetData>
  <sheetProtection algorithmName="SHA-512" hashValue="TzyZbP8QoCHtxh9YgnjeJVb8GYdmSu6JhRMHLQCavE4EM3/7y1YX97/odj2lz+ecbrvDQrNLVmNTJ1b5mP2tbA==" saltValue="hHl/CNKCFaiR63Waz9u+tg==" spinCount="100000" sheet="1" objects="1" scenarios="1"/>
  <mergeCells count="13">
    <mergeCell ref="A1:P1"/>
    <mergeCell ref="C22:C23"/>
    <mergeCell ref="B29:C29"/>
    <mergeCell ref="B31:C31"/>
    <mergeCell ref="F8:O9"/>
    <mergeCell ref="E13:E15"/>
    <mergeCell ref="E8:E9"/>
    <mergeCell ref="B18:N18"/>
    <mergeCell ref="C6:D15"/>
    <mergeCell ref="E22:O23"/>
    <mergeCell ref="E25:O25"/>
    <mergeCell ref="E20:O20"/>
    <mergeCell ref="E29:O31"/>
  </mergeCells>
  <phoneticPr fontId="1"/>
  <pageMargins left="0.31496062992125984" right="0.31496062992125984" top="0.74803149606299213" bottom="0.15748031496062992" header="0.31496062992125984" footer="0.31496062992125984"/>
  <pageSetup paperSize="9" orientation="landscape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T53"/>
  <sheetViews>
    <sheetView showGridLines="0" zoomScale="90" zoomScaleNormal="90" workbookViewId="0">
      <selection activeCell="J11" sqref="J11"/>
    </sheetView>
  </sheetViews>
  <sheetFormatPr defaultRowHeight="13"/>
  <cols>
    <col min="1" max="17" width="5.81640625" customWidth="1"/>
    <col min="18" max="18" width="2.08984375" customWidth="1"/>
    <col min="19" max="19" width="13.36328125" customWidth="1"/>
  </cols>
  <sheetData>
    <row r="1" spans="1:20" ht="25.5">
      <c r="A1" s="769">
        <f>+入力!E13</f>
        <v>8</v>
      </c>
      <c r="B1" s="769"/>
      <c r="C1" s="769"/>
      <c r="D1" s="769"/>
      <c r="E1" s="772" t="s">
        <v>18</v>
      </c>
      <c r="F1" s="772"/>
      <c r="G1" s="772"/>
      <c r="H1" s="772"/>
      <c r="I1" s="772"/>
      <c r="J1" s="772"/>
      <c r="K1" s="772"/>
      <c r="L1" s="772"/>
      <c r="M1" s="772"/>
      <c r="N1" s="772"/>
      <c r="O1" s="772"/>
      <c r="P1" s="772"/>
      <c r="Q1" s="7" t="str">
        <f>+入力!B1</f>
        <v>ver１４</v>
      </c>
    </row>
    <row r="2" spans="1:20" ht="5" customHeight="1" thickBot="1">
      <c r="E2" s="12"/>
      <c r="F2" s="12"/>
      <c r="G2" s="12"/>
      <c r="H2" s="12"/>
      <c r="I2" s="12"/>
      <c r="J2" s="12"/>
    </row>
    <row r="3" spans="1:20" ht="20.149999999999999" customHeight="1" thickTop="1" thickBot="1">
      <c r="A3" s="790" t="s">
        <v>0</v>
      </c>
      <c r="B3" s="773"/>
      <c r="C3" s="777" t="s">
        <v>1</v>
      </c>
      <c r="D3" s="777"/>
      <c r="E3" s="777"/>
      <c r="F3" s="777" t="s">
        <v>2</v>
      </c>
      <c r="G3" s="777"/>
      <c r="H3" s="777"/>
      <c r="I3" s="777"/>
      <c r="J3" s="777"/>
      <c r="K3" s="773" t="s">
        <v>3</v>
      </c>
      <c r="L3" s="773"/>
      <c r="M3" s="777" t="s">
        <v>4</v>
      </c>
      <c r="N3" s="777"/>
      <c r="O3" s="777" t="s">
        <v>5</v>
      </c>
      <c r="P3" s="777"/>
      <c r="Q3" s="778"/>
      <c r="S3" s="394" t="s">
        <v>269</v>
      </c>
    </row>
    <row r="4" spans="1:20" ht="30" customHeight="1" thickTop="1" thickBot="1">
      <c r="A4" s="791" t="e" cm="1">
        <f t="array" ref="A4">_xlfn.IFS(S4="","",S4&lt;&gt;"",INDEX(入力!$X$21:$AD$28,1,MATCH($S$4,入力!$X$25:$AD$25,0)))</f>
        <v>#N/A</v>
      </c>
      <c r="B4" s="785" t="str">
        <f>IF(入力!E20="","",+入力!E20)</f>
        <v/>
      </c>
      <c r="C4" s="792" t="e" cm="1">
        <f t="array" ref="C4">_xlfn.IFS(S4="","",S4&lt;&gt;"",INDEX(入力!$X$21:$AD$28,4,MATCH($S$4,入力!$X$25:$AD$25,0)))</f>
        <v>#N/A</v>
      </c>
      <c r="D4" s="792"/>
      <c r="E4" s="792"/>
      <c r="F4" s="793" t="e" cm="1">
        <f t="array" ref="F4">_xlfn.IFS(S4="","",S4&lt;&gt;"",INDEX(入力!$X$21:$AD$28,5,MATCH($S$4,入力!$X$25:$AD$25,0)))</f>
        <v>#N/A</v>
      </c>
      <c r="G4" s="794"/>
      <c r="H4" s="794"/>
      <c r="I4" s="794"/>
      <c r="J4" s="794"/>
      <c r="K4" s="774" t="e" cm="1">
        <f t="array" ref="K4">_xlfn.IFS(S4="","",S4&lt;&gt;"",INDEX(入力!$X$21:$AD$28,2,MATCH($S$4,入力!$X$25:$AD$25,0)))</f>
        <v>#N/A</v>
      </c>
      <c r="L4" s="774" t="e">
        <f>IF(入力!#REF!="","",+入力!#REF!)</f>
        <v>#REF!</v>
      </c>
      <c r="M4" s="785" t="e" cm="1">
        <f t="array" ref="M4">_xlfn.IFS(S4="","",S4&lt;&gt;"",INDEX(入力!$X$21:$AD$28,3,MATCH($S$4,入力!$X$25:$AD$25,0)))</f>
        <v>#N/A</v>
      </c>
      <c r="N4" s="785" t="e">
        <f>IF(入力!#REF!="","",+入力!#REF!)</f>
        <v>#REF!</v>
      </c>
      <c r="O4" s="775"/>
      <c r="P4" s="775"/>
      <c r="Q4" s="776"/>
      <c r="S4" s="392" t="s">
        <v>271</v>
      </c>
      <c r="T4" s="393" t="s">
        <v>286</v>
      </c>
    </row>
    <row r="5" spans="1:20" ht="5.15" customHeight="1" thickBot="1"/>
    <row r="6" spans="1:20" ht="20.149999999999999" customHeight="1" thickBot="1">
      <c r="A6" s="786"/>
      <c r="B6" s="787"/>
      <c r="C6" s="773" t="s">
        <v>6</v>
      </c>
      <c r="D6" s="773"/>
      <c r="E6" s="773"/>
      <c r="F6" s="788" t="s">
        <v>8</v>
      </c>
      <c r="G6" s="789"/>
      <c r="H6" s="788" t="s">
        <v>9</v>
      </c>
      <c r="I6" s="795"/>
      <c r="J6" s="795"/>
      <c r="K6" s="795"/>
      <c r="L6" s="795"/>
      <c r="M6" s="789"/>
      <c r="N6" s="770" t="s">
        <v>116</v>
      </c>
      <c r="O6" s="781"/>
      <c r="P6" s="781"/>
      <c r="Q6" s="771"/>
    </row>
    <row r="7" spans="1:20" ht="20.149999999999999" customHeight="1">
      <c r="A7" s="796" t="s">
        <v>288</v>
      </c>
      <c r="B7" s="767"/>
      <c r="C7" s="767" t="str">
        <f>IF(入力!G20="","",+入力!G20)</f>
        <v/>
      </c>
      <c r="D7" s="767" t="e">
        <f>IF(入力!#REF!="","",+入力!#REF!)</f>
        <v>#REF!</v>
      </c>
      <c r="E7" s="767" t="e">
        <f>IF(入力!#REF!="","",+入力!#REF!)</f>
        <v>#REF!</v>
      </c>
      <c r="F7" s="768" t="str">
        <f>IF(入力!F22="","",+入力!F22)</f>
        <v/>
      </c>
      <c r="G7" s="768" t="e">
        <f>IF(入力!#REF!="","",+入力!#REF!)</f>
        <v>#REF!</v>
      </c>
      <c r="H7" s="800" t="str">
        <f>IF(入力!I22="","",+入力!I22)</f>
        <v/>
      </c>
      <c r="I7" s="800" t="e">
        <f>IF(入力!#REF!="","",+入力!#REF!)</f>
        <v>#REF!</v>
      </c>
      <c r="J7" s="800" t="e">
        <f>IF(入力!#REF!="","",+入力!#REF!)</f>
        <v>#REF!</v>
      </c>
      <c r="K7" s="800" t="str">
        <f>IF(入力!N10="","",+入力!N10)</f>
        <v/>
      </c>
      <c r="L7" s="800" t="e">
        <f>IF(入力!#REF!="","",+入力!#REF!)</f>
        <v>#REF!</v>
      </c>
      <c r="M7" s="800" t="e">
        <f>IF(入力!#REF!="","",+入力!#REF!)</f>
        <v>#REF!</v>
      </c>
      <c r="N7" s="767" t="str">
        <f>IF(入力!M20="","",+入力!M20)</f>
        <v/>
      </c>
      <c r="O7" s="767" t="str">
        <f>IF(入力!AE10="","",+入力!AE10)</f>
        <v/>
      </c>
      <c r="P7" s="767" t="str">
        <f>IF(入力!AF10="","",+入力!AF10)</f>
        <v/>
      </c>
      <c r="Q7" s="783" t="e">
        <f>IF(入力!#REF!="","",+入力!#REF!)</f>
        <v>#REF!</v>
      </c>
    </row>
    <row r="8" spans="1:20" ht="20.149999999999999" customHeight="1">
      <c r="A8" s="797"/>
      <c r="B8" s="760"/>
      <c r="C8" s="760"/>
      <c r="D8" s="760"/>
      <c r="E8" s="760"/>
      <c r="F8" s="799"/>
      <c r="G8" s="799"/>
      <c r="H8" s="801"/>
      <c r="I8" s="801"/>
      <c r="J8" s="801"/>
      <c r="K8" s="801"/>
      <c r="L8" s="801"/>
      <c r="M8" s="801"/>
      <c r="N8" s="803" t="str">
        <f>IF(入力!G21="","",+入力!G21)</f>
        <v/>
      </c>
      <c r="O8" s="803" t="str">
        <f>IF(入力!M74="","",+入力!M74)</f>
        <v/>
      </c>
      <c r="P8" s="803" t="e">
        <f>IF(入力!#REF!="","",+入力!#REF!)</f>
        <v>#REF!</v>
      </c>
      <c r="Q8" s="804" t="e">
        <f>IF(入力!#REF!="","",+入力!#REF!)</f>
        <v>#REF!</v>
      </c>
    </row>
    <row r="9" spans="1:20" ht="20.149999999999999" customHeight="1">
      <c r="A9" s="797" t="s">
        <v>242</v>
      </c>
      <c r="B9" s="760"/>
      <c r="C9" s="760" t="str">
        <f>IF(入力!G23="","",+入力!G23)</f>
        <v/>
      </c>
      <c r="D9" s="760" t="e">
        <f>IF(入力!#REF!="","",+入力!#REF!)</f>
        <v>#REF!</v>
      </c>
      <c r="E9" s="760" t="e">
        <f>IF(入力!#REF!="","",+入力!#REF!)</f>
        <v>#REF!</v>
      </c>
      <c r="F9" s="760" t="str">
        <f>IF(入力!F25="","",+入力!F25)</f>
        <v/>
      </c>
      <c r="G9" s="760" t="e">
        <f>IF(入力!#REF!="","",+入力!#REF!)</f>
        <v>#REF!</v>
      </c>
      <c r="H9" s="801" t="str">
        <f>IF(入力!I25="","",+入力!I25)</f>
        <v/>
      </c>
      <c r="I9" s="801" t="e">
        <f>IF(入力!#REF!="","",+入力!#REF!)</f>
        <v>#REF!</v>
      </c>
      <c r="J9" s="801" t="e">
        <f>IF(入力!#REF!="","",+入力!#REF!)</f>
        <v>#REF!</v>
      </c>
      <c r="K9" s="801" t="str">
        <f>IF(入力!N11="","",+入力!N11)</f>
        <v/>
      </c>
      <c r="L9" s="801" t="e">
        <f>IF(入力!#REF!="","",+入力!#REF!)</f>
        <v>#REF!</v>
      </c>
      <c r="M9" s="801" t="e">
        <f>IF(入力!#REF!="","",+入力!#REF!)</f>
        <v>#REF!</v>
      </c>
      <c r="N9" s="760" t="str">
        <f>IF(入力!M23="","",+入力!M23)</f>
        <v/>
      </c>
      <c r="O9" s="760"/>
      <c r="P9" s="760"/>
      <c r="Q9" s="802"/>
    </row>
    <row r="10" spans="1:20" ht="20.149999999999999" customHeight="1" thickBot="1">
      <c r="A10" s="798"/>
      <c r="B10" s="761"/>
      <c r="C10" s="761"/>
      <c r="D10" s="761"/>
      <c r="E10" s="761"/>
      <c r="F10" s="761"/>
      <c r="G10" s="761"/>
      <c r="H10" s="805"/>
      <c r="I10" s="805"/>
      <c r="J10" s="805"/>
      <c r="K10" s="805"/>
      <c r="L10" s="805"/>
      <c r="M10" s="805"/>
      <c r="N10" s="761" t="str">
        <f>IF(入力!G24="","",+入力!G24)</f>
        <v/>
      </c>
      <c r="O10" s="761"/>
      <c r="P10" s="761"/>
      <c r="Q10" s="806"/>
    </row>
    <row r="11" spans="1:20" ht="4.25" customHeight="1" thickBot="1"/>
    <row r="12" spans="1:20" ht="20.149999999999999" customHeight="1">
      <c r="A12" s="807"/>
      <c r="B12" s="808"/>
      <c r="C12" s="811" t="s">
        <v>6</v>
      </c>
      <c r="D12" s="811"/>
      <c r="E12" s="811"/>
      <c r="F12" s="764" t="s">
        <v>11</v>
      </c>
      <c r="G12" s="764"/>
      <c r="H12" s="764"/>
      <c r="I12" s="764"/>
      <c r="J12" s="764"/>
      <c r="K12" s="764"/>
      <c r="L12" s="764"/>
      <c r="M12" s="764"/>
      <c r="N12" s="764" t="s">
        <v>7</v>
      </c>
      <c r="O12" s="764"/>
      <c r="P12" s="764" t="s">
        <v>12</v>
      </c>
      <c r="Q12" s="765"/>
    </row>
    <row r="13" spans="1:20" ht="20.149999999999999" customHeight="1" thickBot="1">
      <c r="A13" s="809"/>
      <c r="B13" s="810"/>
      <c r="C13" s="812"/>
      <c r="D13" s="812"/>
      <c r="E13" s="812"/>
      <c r="F13" s="763" t="s">
        <v>117</v>
      </c>
      <c r="G13" s="763"/>
      <c r="H13" s="763"/>
      <c r="I13" s="763"/>
      <c r="J13" s="763" t="s">
        <v>118</v>
      </c>
      <c r="K13" s="763"/>
      <c r="L13" s="763"/>
      <c r="M13" s="763"/>
      <c r="N13" s="763"/>
      <c r="O13" s="763"/>
      <c r="P13" s="763"/>
      <c r="Q13" s="766"/>
    </row>
    <row r="14" spans="1:20" ht="20.149999999999999" customHeight="1">
      <c r="A14" s="796" t="s">
        <v>10</v>
      </c>
      <c r="B14" s="767"/>
      <c r="C14" s="767" t="str" cm="1">
        <f t="array" ref="C14">IFERROR(_xlfn.IFS($S$4="","",$S$4=入力!$AN$28,INDEX(入力!$D$30:$T$38,MATCH(1,入力!$AN$30:$AN$38,0),1),$S$4=入力!$AO$28,INDEX(入力!$D$30:$T$38,MATCH(1,入力!$AO$30:$AO$38,0),1),$S$4=入力!$AP$28,INDEX(入力!$D$30:$T$38,MATCH(1,入力!$AP$30:$AP$38,0),1)),"")</f>
        <v/>
      </c>
      <c r="D14" s="767" t="e">
        <f>IF(入力!#REF!="","",+入力!#REF!)</f>
        <v>#REF!</v>
      </c>
      <c r="E14" s="767" t="e">
        <f>IF(入力!#REF!="","",+入力!#REF!)</f>
        <v>#REF!</v>
      </c>
      <c r="F14" s="768" t="str" cm="1">
        <f t="array" ref="F14">_xlfn.IFS($C14="","",INDEX(入力!$D$30:$T$38,MATCH($C14,入力!$D$30:$D$38,0),4)="","",$C14&lt;&gt;"",INDEX(入力!$D$30:$T$38,MATCH($C14,入力!$D$30:$D$38,0),4))</f>
        <v/>
      </c>
      <c r="G14" s="768"/>
      <c r="H14" s="768" t="str" cm="1">
        <f t="array" ref="H14">_xlfn.IFS($C14="","",INDEX(入力!$D$30:$T$38,MATCH($C14,入力!$D$30:$D$38,0),6)="","",$C14&lt;&gt;"",INDEX(入力!$D$30:$T$38,MATCH($C14,入力!$D$30:$D$38,0),6))</f>
        <v/>
      </c>
      <c r="I14" s="768"/>
      <c r="J14" s="767" t="str" cm="1">
        <f t="array" ref="J14">_xlfn.IFS($C14="","",INDEX(入力!$D$30:$T$38,MATCH($C14,入力!$D$30:$D$38,0),8)="","",$C14&lt;&gt;"",INDEX(入力!$D$30:$T$38,MATCH($C14,入力!$D$30:$D$38,0),8))</f>
        <v/>
      </c>
      <c r="K14" s="767"/>
      <c r="L14" s="767" t="str" cm="1">
        <f t="array" ref="L14">_xlfn.IFS($C14="","",INDEX(入力!$D$30:$T$38,MATCH($C14,入力!$D$30:$D$38,0),10)="","",$C14&lt;&gt;"",INDEX(入力!$D$30:$T$38,MATCH($C14,入力!$D$30:$D$38,0),10))</f>
        <v/>
      </c>
      <c r="M14" s="767"/>
      <c r="N14" s="755" t="str" cm="1">
        <f t="array" ref="N14">_xlfn.IFS($C14="","",INDEX(入力!$D$30:$T$38,MATCH($C14,入力!$D$30:$D$38,0),12)="","",$C14&lt;&gt;"",INDEX(入力!$D$30:$T$38,MATCH($C14,入力!$D$30:$D$38,0),12))</f>
        <v/>
      </c>
      <c r="O14" s="762"/>
      <c r="P14" s="755" t="str" cm="1">
        <f t="array" ref="P14">_xlfn.IFS($C14="","",INDEX(入力!$D$30:$T$38,MATCH($C14,入力!$D$30:$D$38,0),15)="","",$C14&lt;&gt;"",INDEX(入力!$D$30:$T$38,MATCH($C14,入力!$D$30:$D$38,0),15))</f>
        <v/>
      </c>
      <c r="Q14" s="756"/>
    </row>
    <row r="15" spans="1:20" ht="20.149999999999999" customHeight="1">
      <c r="A15" s="797"/>
      <c r="B15" s="760"/>
      <c r="C15" s="760" t="str" cm="1">
        <f t="array" ref="C15">IFERROR(_xlfn.IFS($S$4="","",$S$4=入力!$AN$28,INDEX(入力!$D$30:$T$38,MATCH(2,入力!$AN$30:$AN$38,0),1),$S$4=入力!$AO$28,INDEX(入力!$D$30:$T$38,MATCH(2,入力!$AO$30:$AO$38,0),1),$S$4=入力!$AP$28,INDEX(入力!$D$30:$T$38,MATCH(2,入力!$AP$30:$AP$38,0),1)),"")</f>
        <v/>
      </c>
      <c r="D15" s="760" t="e">
        <f>IF(入力!#REF!="","",+入力!#REF!)</f>
        <v>#REF!</v>
      </c>
      <c r="E15" s="760" t="e">
        <f>IF(入力!#REF!="","",+入力!#REF!)</f>
        <v>#REF!</v>
      </c>
      <c r="F15" s="760" t="str" cm="1">
        <f t="array" ref="F15">_xlfn.IFS($C15="","",INDEX(入力!$D$30:$T$38,MATCH($C15,入力!$D$30:$D$38,0),4)="","",$C15&lt;&gt;"",INDEX(入力!$D$30:$T$38,MATCH($C15,入力!$D$30:$D$38,0),4))</f>
        <v/>
      </c>
      <c r="G15" s="760"/>
      <c r="H15" s="760" t="str" cm="1">
        <f t="array" ref="H15">_xlfn.IFS($C15="","",INDEX(入力!$D$30:$T$38,MATCH($C15,入力!$D$30:$D$38,0),6)="","",$C15&lt;&gt;"",INDEX(入力!$D$30:$T$38,MATCH($C15,入力!$D$30:$D$38,0),6))</f>
        <v/>
      </c>
      <c r="I15" s="760"/>
      <c r="J15" s="760" t="str" cm="1">
        <f t="array" ref="J15">_xlfn.IFS($C15="","",INDEX(入力!$D$30:$T$38,MATCH($C15,入力!$D$30:$D$38,0),8)="","",$C15&lt;&gt;"",INDEX(入力!$D$30:$T$38,MATCH($C15,入力!$D$30:$D$38,0),8))</f>
        <v/>
      </c>
      <c r="K15" s="760"/>
      <c r="L15" s="747" t="str" cm="1">
        <f t="array" ref="L15">_xlfn.IFS($C15="","",INDEX(入力!$D$30:$T$38,MATCH($C15,入力!$D$30:$D$38,0),10)="","",$C15&lt;&gt;"",INDEX(入力!$D$30:$T$38,MATCH($C15,入力!$D$30:$D$38,0),10))</f>
        <v/>
      </c>
      <c r="M15" s="749"/>
      <c r="N15" s="747" t="str" cm="1">
        <f t="array" ref="N15">_xlfn.IFS($C15="","",INDEX(入力!$D$30:$T$38,MATCH($C15,入力!$D$30:$D$38,0),12)="","",$C15&lt;&gt;"",INDEX(入力!$D$30:$T$38,MATCH($C15,入力!$D$30:$D$38,0),12))</f>
        <v/>
      </c>
      <c r="O15" s="749"/>
      <c r="P15" s="757" t="str" cm="1">
        <f t="array" ref="P15">_xlfn.IFS($C15="","",INDEX(入力!$D$30:$T$38,MATCH($C15,入力!$D$30:$D$38,0),15)="","",$C15&lt;&gt;"",INDEX(入力!$D$30:$T$38,MATCH($C15,入力!$D$30:$D$38,0),15))</f>
        <v/>
      </c>
      <c r="Q15" s="758"/>
    </row>
    <row r="16" spans="1:20" ht="20.149999999999999" customHeight="1">
      <c r="A16" s="797"/>
      <c r="B16" s="760"/>
      <c r="C16" s="760" t="str" cm="1">
        <f t="array" ref="C16">IFERROR(_xlfn.IFS($S$4="","",$S$4=入力!$AN$28,INDEX(入力!$D$30:$T$38,MATCH(3,入力!$AN$30:$AN$38,0),1),$S$4=入力!$AO$28,INDEX(入力!$D$30:$T$38,MATCH(3,入力!$AO$30:$AO$38,0),1),$S$4=入力!$AP$28,INDEX(入力!$D$30:$T$38,MATCH(3,入力!$AP$30:$AP$38,0),1)),"")</f>
        <v/>
      </c>
      <c r="D16" s="760" t="e">
        <f>IF(入力!#REF!="","",+入力!#REF!)</f>
        <v>#REF!</v>
      </c>
      <c r="E16" s="760" t="e">
        <f>IF(入力!#REF!="","",+入力!#REF!)</f>
        <v>#REF!</v>
      </c>
      <c r="F16" s="760" t="str" cm="1">
        <f t="array" ref="F16">_xlfn.IFS($C16="","",INDEX(入力!$D$30:$T$38,MATCH($C16,入力!$D$30:$D$38,0),4)="","",$C16&lt;&gt;"",INDEX(入力!$D$30:$T$38,MATCH($C16,入力!$D$30:$D$38,0),4))</f>
        <v/>
      </c>
      <c r="G16" s="760"/>
      <c r="H16" s="760" t="str" cm="1">
        <f t="array" ref="H16">_xlfn.IFS($C16="","",INDEX(入力!$D$30:$T$38,MATCH($C16,入力!$D$30:$D$38,0),6)="","",$C16&lt;&gt;"",INDEX(入力!$D$30:$T$38,MATCH($C16,入力!$D$30:$D$38,0),6))</f>
        <v/>
      </c>
      <c r="I16" s="760"/>
      <c r="J16" s="760" t="str" cm="1">
        <f t="array" ref="J16">_xlfn.IFS($C16="","",INDEX(入力!$D$30:$T$38,MATCH($C16,入力!$D$30:$D$38,0),8)="","",$C16&lt;&gt;"",INDEX(入力!$D$30:$T$38,MATCH($C16,入力!$D$30:$D$38,0),8))</f>
        <v/>
      </c>
      <c r="K16" s="760"/>
      <c r="L16" s="760" t="str" cm="1">
        <f t="array" ref="L16">_xlfn.IFS($C16="","",INDEX(入力!$D$30:$T$38,MATCH($C16,入力!$D$30:$D$38,0),10)="","",$C16&lt;&gt;"",INDEX(入力!$D$30:$T$38,MATCH($C16,入力!$D$30:$D$38,0),10))</f>
        <v/>
      </c>
      <c r="M16" s="760"/>
      <c r="N16" s="747" t="str" cm="1">
        <f t="array" ref="N16">_xlfn.IFS($C16="","",INDEX(入力!$D$30:$T$38,MATCH($C16,入力!$D$30:$D$38,0),12)="","",$C16&lt;&gt;"",INDEX(入力!$D$30:$T$38,MATCH($C16,入力!$D$30:$D$38,0),12))</f>
        <v/>
      </c>
      <c r="O16" s="749"/>
      <c r="P16" s="747" t="str" cm="1">
        <f t="array" ref="P16">_xlfn.IFS($C16="","",INDEX(入力!$D$30:$T$38,MATCH($C16,入力!$D$30:$D$38,0),15)="","",$C16&lt;&gt;"",INDEX(入力!$D$30:$T$38,MATCH($C16,入力!$D$30:$D$38,0),15))</f>
        <v/>
      </c>
      <c r="Q16" s="759"/>
    </row>
    <row r="17" spans="1:17" ht="20.149999999999999" customHeight="1">
      <c r="A17" s="797"/>
      <c r="B17" s="760"/>
      <c r="C17" s="760" t="str" cm="1">
        <f t="array" ref="C17">IFERROR(_xlfn.IFS($S$4="","",$S$4=入力!$AN$28,INDEX(入力!$D$30:$T$38,MATCH(4,入力!$AN$30:$AN$38,0),1),$S$4=入力!$AO$28,INDEX(入力!$D$30:$T$38,MATCH(4,入力!$AO$30:$AO$38,0),1),$S$4=入力!$AP$28,INDEX(入力!$D$30:$T$38,MATCH(4,入力!$AP$30:$AP$38,0),1)),"")</f>
        <v/>
      </c>
      <c r="D17" s="760" t="e">
        <f>IF(入力!#REF!="","",+入力!#REF!)</f>
        <v>#REF!</v>
      </c>
      <c r="E17" s="760" t="e">
        <f>IF(入力!#REF!="","",+入力!#REF!)</f>
        <v>#REF!</v>
      </c>
      <c r="F17" s="760" t="str" cm="1">
        <f t="array" ref="F17">_xlfn.IFS($C17="","",INDEX(入力!$D$30:$T$38,MATCH($C17,入力!$D$30:$D$38,0),4)="","",$C17&lt;&gt;"",INDEX(入力!$D$30:$T$38,MATCH($C17,入力!$D$30:$D$38,0),4))</f>
        <v/>
      </c>
      <c r="G17" s="760"/>
      <c r="H17" s="760" t="str" cm="1">
        <f t="array" ref="H17">_xlfn.IFS($C17="","",INDEX(入力!$D$30:$T$38,MATCH($C17,入力!$D$30:$D$38,0),6)="","",$C17&lt;&gt;"",INDEX(入力!$D$30:$T$38,MATCH($C17,入力!$D$30:$D$38,0),6))</f>
        <v/>
      </c>
      <c r="I17" s="760"/>
      <c r="J17" s="760" t="str" cm="1">
        <f t="array" ref="J17">_xlfn.IFS($C17="","",INDEX(入力!$D$30:$T$38,MATCH($C17,入力!$D$30:$D$38,0),8)="","",$C17&lt;&gt;"",INDEX(入力!$D$30:$T$38,MATCH($C17,入力!$D$30:$D$38,0),8))</f>
        <v/>
      </c>
      <c r="K17" s="760"/>
      <c r="L17" s="760" t="str" cm="1">
        <f t="array" ref="L17">_xlfn.IFS($C17="","",INDEX(入力!$D$30:$T$38,MATCH($C17,入力!$D$30:$D$38,0),10)="","",$C17&lt;&gt;"",INDEX(入力!$D$30:$T$38,MATCH($C17,入力!$D$30:$D$38,0),10))</f>
        <v/>
      </c>
      <c r="M17" s="760"/>
      <c r="N17" s="747" t="str" cm="1">
        <f t="array" ref="N17">_xlfn.IFS($C17="","",INDEX(入力!$D$30:$T$38,MATCH($C17,入力!$D$30:$D$38,0),12)="","",$C17&lt;&gt;"",INDEX(入力!$D$30:$T$38,MATCH($C17,入力!$D$30:$D$38,0),12))</f>
        <v/>
      </c>
      <c r="O17" s="749"/>
      <c r="P17" s="747" t="str" cm="1">
        <f t="array" ref="P17">_xlfn.IFS($C17="","",INDEX(入力!$D$30:$T$38,MATCH($C17,入力!$D$30:$D$38,0),15)="","",$C17&lt;&gt;"",INDEX(入力!$D$30:$T$38,MATCH($C17,入力!$D$30:$D$38,0),15))</f>
        <v/>
      </c>
      <c r="Q17" s="759"/>
    </row>
    <row r="18" spans="1:17" ht="20.149999999999999" customHeight="1">
      <c r="A18" s="797"/>
      <c r="B18" s="760"/>
      <c r="C18" s="760" t="str" cm="1">
        <f t="array" ref="C18">IFERROR(_xlfn.IFS($S$4="","",$S$4=入力!$AN$28,INDEX(入力!$D$30:$T$38,MATCH(5,入力!$AN$30:$AN$38,0),1),$S$4=入力!$AO$28,INDEX(入力!$D$30:$T$38,MATCH(5,入力!$AO$30:$AO$38,0),1),$S$4=入力!$AP$28,INDEX(入力!$D$30:$T$38,MATCH(5,入力!$AP$30:$AP$38,0),1)),"")</f>
        <v/>
      </c>
      <c r="D18" s="760" t="e">
        <f>IF(入力!#REF!="","",+入力!#REF!)</f>
        <v>#REF!</v>
      </c>
      <c r="E18" s="760" t="e">
        <f>IF(入力!#REF!="","",+入力!#REF!)</f>
        <v>#REF!</v>
      </c>
      <c r="F18" s="760" t="str" cm="1">
        <f t="array" ref="F18">_xlfn.IFS($C18="","",INDEX(入力!$D$30:$T$38,MATCH($C18,入力!$D$30:$D$38,0),4)="","",$C18&lt;&gt;"",INDEX(入力!$D$30:$T$38,MATCH($C18,入力!$D$30:$D$38,0),4))</f>
        <v/>
      </c>
      <c r="G18" s="760"/>
      <c r="H18" s="760" t="str" cm="1">
        <f t="array" ref="H18">_xlfn.IFS($C18="","",INDEX(入力!$D$30:$T$38,MATCH($C18,入力!$D$30:$D$38,0),6)="","",$C18&lt;&gt;"",INDEX(入力!$D$30:$T$38,MATCH($C18,入力!$D$30:$D$38,0),6))</f>
        <v/>
      </c>
      <c r="I18" s="760"/>
      <c r="J18" s="760" t="str" cm="1">
        <f t="array" ref="J18">_xlfn.IFS($C18="","",INDEX(入力!$D$30:$T$38,MATCH($C18,入力!$D$30:$D$38,0),8)="","",$C18&lt;&gt;"",INDEX(入力!$D$30:$T$38,MATCH($C18,入力!$D$30:$D$38,0),8))</f>
        <v/>
      </c>
      <c r="K18" s="760"/>
      <c r="L18" s="760" t="str" cm="1">
        <f t="array" ref="L18">_xlfn.IFS($C18="","",INDEX(入力!$D$30:$T$38,MATCH($C18,入力!$D$30:$D$38,0),10)="","",$C18&lt;&gt;"",INDEX(入力!$D$30:$T$38,MATCH($C18,入力!$D$30:$D$38,0),10))</f>
        <v/>
      </c>
      <c r="M18" s="760"/>
      <c r="N18" s="747" t="str" cm="1">
        <f t="array" ref="N18">_xlfn.IFS($C18="","",INDEX(入力!$D$30:$T$38,MATCH($C18,入力!$D$30:$D$38,0),12)="","",$C18&lt;&gt;"",INDEX(入力!$D$30:$T$38,MATCH($C18,入力!$D$30:$D$38,0),12))</f>
        <v/>
      </c>
      <c r="O18" s="749"/>
      <c r="P18" s="747" t="str" cm="1">
        <f t="array" ref="P18">_xlfn.IFS($C18="","",INDEX(入力!$D$30:$T$38,MATCH($C18,入力!$D$30:$D$38,0),15)="","",$C18&lt;&gt;"",INDEX(入力!$D$30:$T$38,MATCH($C18,入力!$D$30:$D$38,0),15))</f>
        <v/>
      </c>
      <c r="Q18" s="759"/>
    </row>
    <row r="19" spans="1:17" ht="20.149999999999999" customHeight="1">
      <c r="A19" s="797"/>
      <c r="B19" s="760"/>
      <c r="C19" s="760" t="str" cm="1">
        <f t="array" ref="C19">IFERROR(_xlfn.IFS($S$4="","",$S$4=入力!$AN$28,INDEX(入力!$D$30:$T$38,MATCH(6,入力!$AN$30:$AN$38,0),1),$S$4=入力!$AO$28,INDEX(入力!$D$30:$T$38,MATCH(6,入力!$AO$30:$AO$38,0),1),$S$4=入力!$AP$28,INDEX(入力!$D$30:$T$38,MATCH(6,入力!$AP$30:$AP$38,0),1)),"")</f>
        <v/>
      </c>
      <c r="D19" s="760" t="e">
        <f>IF(入力!#REF!="","",+入力!#REF!)</f>
        <v>#REF!</v>
      </c>
      <c r="E19" s="760" t="e">
        <f>IF(入力!#REF!="","",+入力!#REF!)</f>
        <v>#REF!</v>
      </c>
      <c r="F19" s="760" t="str" cm="1">
        <f t="array" ref="F19">_xlfn.IFS($C19="","",INDEX(入力!$D$30:$T$38,MATCH($C19,入力!$D$30:$D$38,0),4)="","",$C19&lt;&gt;"",INDEX(入力!$D$30:$T$38,MATCH($C19,入力!$D$30:$D$38,0),4))</f>
        <v/>
      </c>
      <c r="G19" s="760"/>
      <c r="H19" s="760" t="str" cm="1">
        <f t="array" ref="H19">_xlfn.IFS($C19="","",INDEX(入力!$D$30:$T$38,MATCH($C19,入力!$D$30:$D$38,0),6)="","",$C19&lt;&gt;"",INDEX(入力!$D$30:$T$38,MATCH($C19,入力!$D$30:$D$38,0),6))</f>
        <v/>
      </c>
      <c r="I19" s="760"/>
      <c r="J19" s="760" t="str" cm="1">
        <f t="array" ref="J19">_xlfn.IFS($C19="","",INDEX(入力!$D$30:$T$38,MATCH($C19,入力!$D$30:$D$38,0),8)="","",$C19&lt;&gt;"",INDEX(入力!$D$30:$T$38,MATCH($C19,入力!$D$30:$D$38,0),8))</f>
        <v/>
      </c>
      <c r="K19" s="760"/>
      <c r="L19" s="760" t="str" cm="1">
        <f t="array" ref="L19">_xlfn.IFS($C19="","",INDEX(入力!$D$30:$T$38,MATCH($C19,入力!$D$30:$D$38,0),10)="","",$C19&lt;&gt;"",INDEX(入力!$D$30:$T$38,MATCH($C19,入力!$D$30:$D$38,0),10))</f>
        <v/>
      </c>
      <c r="M19" s="760"/>
      <c r="N19" s="747" t="str" cm="1">
        <f t="array" ref="N19">_xlfn.IFS($C19="","",INDEX(入力!$D$30:$T$38,MATCH($C19,入力!$D$30:$D$38,0),12)="","",$C19&lt;&gt;"",INDEX(入力!$D$30:$T$38,MATCH($C19,入力!$D$30:$D$38,0),12))</f>
        <v/>
      </c>
      <c r="O19" s="749"/>
      <c r="P19" s="747" t="str" cm="1">
        <f t="array" ref="P19">_xlfn.IFS($C19="","",INDEX(入力!$D$30:$T$38,MATCH($C19,入力!$D$30:$D$38,0),15)="","",$C19&lt;&gt;"",INDEX(入力!$D$30:$T$38,MATCH($C19,入力!$D$30:$D$38,0),15))</f>
        <v/>
      </c>
      <c r="Q19" s="759"/>
    </row>
    <row r="20" spans="1:17" ht="20.149999999999999" customHeight="1" thickBot="1">
      <c r="A20" s="798"/>
      <c r="B20" s="761"/>
      <c r="C20" s="761" t="str" cm="1">
        <f t="array" ref="C20">IFERROR(_xlfn.IFS($S$4="","",$S$4=入力!$AN$28,INDEX(入力!$D$30:$T$38,MATCH(7,入力!$AN$30:$AN$38,0),1),$S$4=入力!$AO$28,INDEX(入力!$D$30:$T$38,MATCH(7,入力!$AO$30:$AO$38,0),1),$S$4=入力!$AP$28,INDEX(入力!$D$30:$T$38,MATCH(7,入力!$AP$30:$AP$38,0),1)),"")</f>
        <v/>
      </c>
      <c r="D20" s="761" t="e">
        <f>IF(入力!#REF!="","",+入力!#REF!)</f>
        <v>#REF!</v>
      </c>
      <c r="E20" s="761" t="e">
        <f>IF(入力!#REF!="","",+入力!#REF!)</f>
        <v>#REF!</v>
      </c>
      <c r="F20" s="761" t="str" cm="1">
        <f t="array" ref="F20">_xlfn.IFS($C20="","",INDEX(入力!$D$30:$T$38,MATCH($C20,入力!$D$30:$D$38,0),4)="","",$C20&lt;&gt;"",INDEX(入力!$D$30:$T$38,MATCH($C20,入力!$D$30:$D$38,0),4))</f>
        <v/>
      </c>
      <c r="G20" s="761"/>
      <c r="H20" s="761" t="str" cm="1">
        <f t="array" ref="H20">_xlfn.IFS($C20="","",INDEX(入力!$D$30:$T$38,MATCH($C20,入力!$D$30:$D$38,0),6)="","",$C20&lt;&gt;"",INDEX(入力!$D$30:$T$38,MATCH($C20,入力!$D$30:$D$38,0),6))</f>
        <v/>
      </c>
      <c r="I20" s="761"/>
      <c r="J20" s="761" t="str" cm="1">
        <f t="array" ref="J20">_xlfn.IFS($C20="","",INDEX(入力!$D$30:$T$38,MATCH($C20,入力!$D$30:$D$38,0),8)="","",$C20&lt;&gt;"",INDEX(入力!$D$30:$T$38,MATCH($C20,入力!$D$30:$D$38,0),8))</f>
        <v/>
      </c>
      <c r="K20" s="761"/>
      <c r="L20" s="761" t="str" cm="1">
        <f t="array" ref="L20">_xlfn.IFS($C20="","",INDEX(入力!$D$30:$T$38,MATCH($C20,入力!$D$30:$D$38,0),10)="","",$C20&lt;&gt;"",INDEX(入力!$D$30:$T$38,MATCH($C20,入力!$D$30:$D$38,0),10))</f>
        <v/>
      </c>
      <c r="M20" s="761"/>
      <c r="N20" s="737" t="str" cm="1">
        <f t="array" ref="N20">_xlfn.IFS($C20="","",INDEX(入力!$D$30:$T$38,MATCH($C20,入力!$D$30:$D$38,0),12)="","",$C20&lt;&gt;"",INDEX(入力!$D$30:$T$38,MATCH($C20,入力!$D$30:$D$38,0),12))</f>
        <v/>
      </c>
      <c r="O20" s="739"/>
      <c r="P20" s="737" t="str" cm="1">
        <f t="array" ref="P20">_xlfn.IFS($C20="","",INDEX(入力!$D$30:$T$38,MATCH($C20,入力!$D$30:$D$38,0),15)="","",$C20&lt;&gt;"",INDEX(入力!$D$30:$T$38,MATCH($C20,入力!$D$30:$D$38,0),15))</f>
        <v/>
      </c>
      <c r="Q20" s="754"/>
    </row>
    <row r="21" spans="1:17" ht="5.15" customHeight="1" thickBot="1"/>
    <row r="22" spans="1:17" ht="20.149999999999999" customHeight="1" thickBot="1">
      <c r="A22" s="121" t="s">
        <v>17</v>
      </c>
      <c r="B22" s="773" t="s">
        <v>6</v>
      </c>
      <c r="C22" s="773"/>
      <c r="D22" s="773"/>
      <c r="E22" s="5" t="s">
        <v>14</v>
      </c>
      <c r="F22" s="6" t="s">
        <v>15</v>
      </c>
      <c r="G22" s="770" t="s">
        <v>16</v>
      </c>
      <c r="H22" s="781"/>
      <c r="I22" s="781"/>
      <c r="J22" s="781"/>
      <c r="K22" s="5" t="s">
        <v>0</v>
      </c>
      <c r="L22" s="129" t="s">
        <v>131</v>
      </c>
      <c r="M22" s="781" t="s">
        <v>12</v>
      </c>
      <c r="N22" s="781"/>
      <c r="O22" s="782"/>
      <c r="P22" s="770" t="s">
        <v>13</v>
      </c>
      <c r="Q22" s="771"/>
    </row>
    <row r="23" spans="1:17" ht="20.149999999999999" customHeight="1">
      <c r="A23" s="122">
        <v>1</v>
      </c>
      <c r="B23" s="744" t="str" cm="1">
        <f t="array" ref="B23">IFERROR(_xlfn.IFS($S$4="","",$S$4=入力!$AU$41,INDEX(入力!$D$43:$W$72,MATCH(A23,入力!$AU$43:$AU$72,0),1),$S$4=入力!$AV$41,INDEX(入力!$D$43:$W$72,MATCH(A23,入力!$AV$43:$AV$72,0),1),$S$4=入力!$AW$41,INDEX(入力!$D$43:$W$72,MATCH(A23,入力!$AW$43:$AW$72,0),1)),"")</f>
        <v/>
      </c>
      <c r="C23" s="745" t="e">
        <f>IF(入力!#REF!="","",+入力!#REF!)</f>
        <v>#REF!</v>
      </c>
      <c r="D23" s="746" t="e">
        <f>IF(入力!#REF!="","",+入力!#REF!)</f>
        <v>#REF!</v>
      </c>
      <c r="E23" s="14" t="str" cm="1">
        <f t="array" ref="E23">IFERROR(_xlfn.IFS($S$4="","",$S$4=入力!$AU$41,INDEX(入力!$D$43:$W$72,MATCH(A23,入力!$AU$43:$AU$72,0),4),$S$4=入力!$AV$41,INDEX(入力!$D$43:$W$72,MATCH(A23,入力!$AV$43:$AV$72,0),4),$S$4=入力!$AW$41,INDEX(入力!$D$43:$W$72,MATCH(A23,入力!$AW$43:$AW$72,0),4)),"")</f>
        <v/>
      </c>
      <c r="F23" s="14" t="str" cm="1">
        <f t="array" ref="F23">IFERROR(_xlfn.IFS($S$4="","",$S$4=入力!$AU$41,INDEX(入力!$D$43:$W$72,MATCH(A23,入力!$AU$43:$AU$72,0),5),$S$4=入力!$AV$41,INDEX(入力!$D$43:$W$72,MATCH(A23,入力!$AV$43:$AV$72,0),5),$S$4=入力!$AW$41,INDEX(入力!$D$43:$W$72,MATCH(A23,入力!$AW$43:$AW$72,0),5)),"")</f>
        <v/>
      </c>
      <c r="G23" s="755" t="str" cm="1">
        <f t="array" ref="G23">IFERROR(_xlfn.IFS($S$4="","",$S$4=入力!$AU$41,INDEX(入力!$D$43:$W$72,MATCH(A23,入力!$AU$43:$AU$72,0),6),$S$4=入力!$AV$41,INDEX(入力!$D$43:$W$72,MATCH(A23,入力!$AV$43:$AV$72,0),6),$S$4=入力!$AW$41,INDEX(入力!$D$43:$W$72,MATCH(A23,入力!$AW$43:$AW$72,0),6)),"")</f>
        <v/>
      </c>
      <c r="H23" s="784" t="e" cm="1">
        <f t="array" ref="H23">_xlfn.IFS($S$4="","",$S$4=入力!$AU$41,INDEX(入力!$D$43:$W$72,MATCH(1,入力!$AU$43:$AU$72),5),$S$4=入力!$AV$41,INDEX($D$43:$W$60,MATCH(1,入力!$AV$43:$AV$72),5),$S$4=入力!$AW$41,INDEX(入力!$D$43:$W$72,1,MATCH(1,入力!$AW$43:$AW$72),5))</f>
        <v>#N/A</v>
      </c>
      <c r="I23" s="784" t="e" cm="1">
        <f t="array" ref="I23">_xlfn.IFS($S$4="","",$S$4=入力!$AU$41,INDEX(入力!$D$43:$W$72,MATCH(1,入力!$AU$43:$AU$72),5),$S$4=入力!$AV$41,INDEX($D$43:$W$60,MATCH(1,入力!$AV$43:$AV$72),5),$S$4=入力!$AW$41,INDEX(入力!$D$43:$W$72,1,MATCH(1,入力!$AW$43:$AW$72),5))</f>
        <v>#N/A</v>
      </c>
      <c r="J23" s="784" t="e" cm="1">
        <f t="array" ref="J23">_xlfn.IFS($S$4="","",$S$4=入力!$AU$41,INDEX(入力!$D$43:$W$72,MATCH(1,入力!$AU$43:$AU$72),5),$S$4=入力!$AV$41,INDEX($D$43:$W$60,MATCH(1,入力!$AV$43:$AV$72),5),$S$4=入力!$AW$41,INDEX(入力!$D$43:$W$72,1,MATCH(1,入力!$AW$43:$AW$72),5))</f>
        <v>#N/A</v>
      </c>
      <c r="K23" s="14" t="str" cm="1">
        <f t="array" ref="K23">IFERROR(_xlfn.IFS($S$4="","",$S$4=入力!$AU$41,INDEX(入力!$D$43:$W$72,MATCH(A23,入力!$AU$43:$AU$72,0),12),$S$4=入力!$AV$41,INDEX(入力!$D$43:$W$72,MATCH(A23,入力!$AV$43:$AV$72,0),12),$S$4=入力!$AW$41,INDEX(入力!$D$43:$W$72,MATCH(A23,入力!$AW$43:$AW$72,0),12)),"")</f>
        <v/>
      </c>
      <c r="L23" s="65" t="str" cm="1">
        <f t="array" ref="L23">IFERROR(_xlfn.IFS($S$4="","",$S$4=入力!$AU$41,INDEX(入力!$D$43:$W$72,MATCH(A23,入力!$AU$43:$AU$72,0),13),$S$4=入力!$AV$41,INDEX(入力!$D$43:$W$72,MATCH(A23,入力!$AV$43:$AV$72,0),13),$S$4=入力!$AW$41,INDEX(入力!$D$43:$W$72,MATCH(A23,入力!$AW$43:$AW$72,0),13)),"")</f>
        <v/>
      </c>
      <c r="M23" s="779" t="str" cm="1">
        <f t="array" ref="M23">IFERROR(_xlfn.IFS($S$4="","",$S$4=入力!$AU$41,INDEX(入力!$D$43:$W$72,MATCH(A23,入力!$AU$43:$AU$72,0),15),$S$4=入力!$AV$41,INDEX(入力!$D$43:$W$72,MATCH(A23,入力!$AV$43:$AV$72,0),15),$S$4=入力!$AW$41,INDEX(入力!$D$43:$W$72,MATCH(A23,入力!$AW$43:$AW$72,0),15)),"")</f>
        <v/>
      </c>
      <c r="N23" s="779" t="e" cm="1">
        <f t="array" ref="N23">_xlfn.IFS($S$4="","",$S$4=入力!$AU$41,INDEX(入力!$D$43:$W$72,MATCH(1,入力!BD43:BD72),4),$S$4=入力!$AV$41,INDEX($D$43:$W$60,MATCH(1,入力!BE43:BE72),4),$S$4=入力!$AW$41,INDEX(入力!$D$43:$W$72,1,MATCH(1,入力!BD43:BD72)),$S$4=入力!$AO$28,INDEX($D$43:$W$60,1,MATCH(1,入力!BE43:BE72)),$S$4=入力!$AW$41,INDEX(入力!$D$43:$W$72,MATCH(1,入力!$AU$43:$AU$72),4))</f>
        <v>#N/A</v>
      </c>
      <c r="O23" s="780" t="e" cm="1">
        <f t="array" ref="O23">_xlfn.IFS($S$4="","",$S$4=入力!$AU$41,INDEX(入力!$D$43:$W$72,MATCH(1,入力!BE43:BE72),4),$S$4=入力!$AV$41,INDEX($D$43:$W$60,MATCH(1,入力!BF43:BF72),4),$S$4=入力!$AW$41,INDEX(入力!$D$43:$W$72,1,MATCH(1,入力!BE43:BE72)),$S$4=入力!$AO$28,INDEX($D$43:$W$60,1,MATCH(1,入力!BF43:BF72)),$S$4=入力!$AW$41,INDEX(入力!$D$43:$W$72,MATCH(1,入力!$AU$43:$AU$72),4))</f>
        <v>#N/A</v>
      </c>
      <c r="P23" s="755"/>
      <c r="Q23" s="756"/>
    </row>
    <row r="24" spans="1:17" ht="20.149999999999999" customHeight="1">
      <c r="A24" s="123">
        <v>2</v>
      </c>
      <c r="B24" s="744" t="str" cm="1">
        <f t="array" ref="B24">IFERROR(_xlfn.IFS($S$4="","",$S$4=入力!$AU$41,INDEX(入力!$D$43:$W$72,MATCH(A24,入力!$AU$43:$AU$72,0),1),$S$4=入力!$AV$41,INDEX(入力!$D$43:$W$72,MATCH(A24,入力!$AV$43:$AV$72,0),1),$S$4=入力!$AW$41,INDEX(入力!$D$43:$W$72,MATCH(A24,入力!$AW$43:$AW$72,0),1)),"")</f>
        <v/>
      </c>
      <c r="C24" s="745" t="e">
        <f>IF(入力!#REF!="","",+入力!#REF!)</f>
        <v>#REF!</v>
      </c>
      <c r="D24" s="746" t="e">
        <f>IF(入力!#REF!="","",+入力!#REF!)</f>
        <v>#REF!</v>
      </c>
      <c r="E24" s="14" t="str" cm="1">
        <f t="array" ref="E24">IFERROR(_xlfn.IFS($S$4="","",$S$4=入力!$AU$41,INDEX(入力!$D$43:$W$72,MATCH(A24,入力!$AU$43:$AU$72,0),4),$S$4=入力!$AV$41,INDEX(入力!$D$43:$W$72,MATCH(A24,入力!$AV$43:$AV$72,0),4),$S$4=入力!$AW$41,INDEX(入力!$D$43:$W$72,MATCH(A24,入力!$AW$43:$AW$72,0),4)),"")</f>
        <v/>
      </c>
      <c r="F24" s="14" t="str" cm="1">
        <f t="array" ref="F24">IFERROR(_xlfn.IFS($S$4="","",$S$4=入力!$AU$41,INDEX(入力!$D$43:$W$72,MATCH(A24,入力!$AU$43:$AU$72,0),5),$S$4=入力!$AV$41,INDEX(入力!$D$43:$W$72,MATCH(A24,入力!$AV$43:$AV$72,0),5),$S$4=入力!$AW$41,INDEX(入力!$D$43:$W$72,MATCH(A24,入力!$AW$43:$AW$72,0),5)),"")</f>
        <v/>
      </c>
      <c r="G24" s="747" t="str" cm="1">
        <f t="array" ref="G24">IFERROR(_xlfn.IFS($S$4="","",$S$4=入力!$AU$41,INDEX(入力!$D$43:$W$72,MATCH(A24,入力!$AU$43:$AU$72,0),6),$S$4=入力!$AV$41,INDEX(入力!$D$43:$W$72,MATCH(A24,入力!$AV$43:$AV$72,0),6),$S$4=入力!$AW$41,INDEX(入力!$D$43:$W$72,MATCH(A24,入力!$AW$43:$AW$72,0),6)),"")</f>
        <v/>
      </c>
      <c r="H24" s="748" t="e" cm="1">
        <f t="array" ref="H24">_xlfn.IFS($S$4="","",$S$4=入力!$AU$41,INDEX(入力!$D$43:$W$72,MATCH(1,入力!$AU$43:$AU$72),5),$S$4=入力!$AV$41,INDEX($D$43:$W$60,MATCH(1,入力!$AV$43:$AV$72),5),$S$4=入力!$AW$41,INDEX(入力!$D$43:$W$72,1,MATCH(1,入力!$AW$43:$AW$72),5))</f>
        <v>#N/A</v>
      </c>
      <c r="I24" s="748" t="e" cm="1">
        <f t="array" ref="I24">_xlfn.IFS($S$4="","",$S$4=入力!$AU$41,INDEX(入力!$D$43:$W$72,MATCH(1,入力!$AU$43:$AU$72),5),$S$4=入力!$AV$41,INDEX($D$43:$W$60,MATCH(1,入力!$AV$43:$AV$72),5),$S$4=入力!$AW$41,INDEX(入力!$D$43:$W$72,1,MATCH(1,入力!$AW$43:$AW$72),5))</f>
        <v>#N/A</v>
      </c>
      <c r="J24" s="749" t="e" cm="1">
        <f t="array" ref="J24">_xlfn.IFS($S$4="","",$S$4=入力!$AU$41,INDEX(入力!$D$43:$W$72,MATCH(1,入力!$AU$43:$AU$72),5),$S$4=入力!$AV$41,INDEX($D$43:$W$60,MATCH(1,入力!$AV$43:$AV$72),5),$S$4=入力!$AW$41,INDEX(入力!$D$43:$W$72,1,MATCH(1,入力!$AW$43:$AW$72),5))</f>
        <v>#N/A</v>
      </c>
      <c r="K24" s="2" t="str" cm="1">
        <f t="array" ref="K24">IFERROR(_xlfn.IFS($S$4="","",$S$4=入力!$AU$41,INDEX(入力!$D$43:$W$72,MATCH(A24,入力!$AU$43:$AU$72,0),12),$S$4=入力!$AV$41,INDEX(入力!$D$43:$W$72,MATCH(A24,入力!$AV$43:$AV$72,0),12),$S$4=入力!$AW$41,INDEX(入力!$D$43:$W$72,MATCH(A24,入力!$AW$43:$AW$72,0),12)),"")</f>
        <v/>
      </c>
      <c r="L24" s="2" t="str" cm="1">
        <f t="array" ref="L24">IFERROR(_xlfn.IFS($S$4="","",$S$4=入力!$AU$41,INDEX(入力!$D$43:$W$72,MATCH(A24,入力!$AU$43:$AU$72,0),13),$S$4=入力!$AV$41,INDEX(入力!$D$43:$W$72,MATCH(A24,入力!$AV$43:$AV$72,0),13),$S$4=入力!$AW$41,INDEX(入力!$D$43:$W$72,MATCH(A24,入力!$AW$43:$AW$72,0),13)),"")</f>
        <v/>
      </c>
      <c r="M24" s="745" t="str" cm="1">
        <f t="array" ref="M24">IFERROR(_xlfn.IFS($S$4="","",$S$4=入力!$AU$41,INDEX(入力!$D$43:$W$72,MATCH(A24,入力!$AU$43:$AU$72,0),15),$S$4=入力!$AV$41,INDEX(入力!$D$43:$W$72,MATCH(A24,入力!$AV$43:$AV$72,0),15),$S$4=入力!$AW$41,INDEX(入力!$D$43:$W$72,MATCH(A24,入力!$AW$43:$AW$72,0),15)),"")</f>
        <v/>
      </c>
      <c r="N24" s="745" t="e" cm="1">
        <f t="array" ref="N24">_xlfn.IFS($S$4="","",$S$4=入力!$AU$41,INDEX(入力!$D$43:$W$72,MATCH(1,入力!BD44:BD73),4),$S$4=入力!$AV$41,INDEX($D$43:$W$60,MATCH(1,入力!BE44:BE73),4),$S$4=入力!$AW$41,INDEX(入力!$D$43:$W$72,1,MATCH(1,入力!BD44:BD73)),$S$4=入力!$AO$28,INDEX($D$43:$W$60,1,MATCH(1,入力!BE44:BE73)),$S$4=入力!$AW$41,INDEX(入力!$D$43:$W$72,MATCH(1,入力!$AU$43:$AU$72),4))</f>
        <v>#N/A</v>
      </c>
      <c r="O24" s="746" t="e" cm="1">
        <f t="array" ref="O24">_xlfn.IFS($S$4="","",$S$4=入力!$AU$41,INDEX(入力!$D$43:$W$72,MATCH(1,入力!BE44:BE73),4),$S$4=入力!$AV$41,INDEX($D$43:$W$60,MATCH(1,入力!BF44:BF73),4),$S$4=入力!$AW$41,INDEX(入力!$D$43:$W$72,1,MATCH(1,入力!BE44:BE73)),$S$4=入力!$AO$28,INDEX($D$43:$W$60,1,MATCH(1,入力!BF44:BF73)),$S$4=入力!$AW$41,INDEX(入力!$D$43:$W$72,MATCH(1,入力!$AU$43:$AU$72),4))</f>
        <v>#N/A</v>
      </c>
      <c r="P24" s="750"/>
      <c r="Q24" s="751"/>
    </row>
    <row r="25" spans="1:17" ht="20.149999999999999" customHeight="1">
      <c r="A25" s="123">
        <v>3</v>
      </c>
      <c r="B25" s="744" t="str" cm="1">
        <f t="array" ref="B25">IFERROR(_xlfn.IFS($S$4="","",$S$4=入力!$AU$41,INDEX(入力!$D$43:$W$72,MATCH(A25,入力!$AU$43:$AU$72,0),1),$S$4=入力!$AV$41,INDEX(入力!$D$43:$W$72,MATCH(A25,入力!$AV$43:$AV$72,0),1),$S$4=入力!$AW$41,INDEX(入力!$D$43:$W$72,MATCH(A25,入力!$AW$43:$AW$72,0),1)),"")</f>
        <v/>
      </c>
      <c r="C25" s="745" t="e">
        <f>IF(入力!#REF!="","",+入力!#REF!)</f>
        <v>#REF!</v>
      </c>
      <c r="D25" s="746" t="e">
        <f>IF(入力!#REF!="","",+入力!#REF!)</f>
        <v>#REF!</v>
      </c>
      <c r="E25" s="14" t="str" cm="1">
        <f t="array" ref="E25">IFERROR(_xlfn.IFS($S$4="","",$S$4=入力!$AU$41,INDEX(入力!$D$43:$W$72,MATCH(A25,入力!$AU$43:$AU$72,0),4),$S$4=入力!$AV$41,INDEX(入力!$D$43:$W$72,MATCH(A25,入力!$AV$43:$AV$72,0),4),$S$4=入力!$AW$41,INDEX(入力!$D$43:$W$72,MATCH(A25,入力!$AW$43:$AW$72,0),4)),"")</f>
        <v/>
      </c>
      <c r="F25" s="14" t="str" cm="1">
        <f t="array" ref="F25">IFERROR(_xlfn.IFS($S$4="","",$S$4=入力!$AU$41,INDEX(入力!$D$43:$W$72,MATCH(A25,入力!$AU$43:$AU$72,0),5),$S$4=入力!$AV$41,INDEX(入力!$D$43:$W$72,MATCH(A25,入力!$AV$43:$AV$72,0),5),$S$4=入力!$AW$41,INDEX(入力!$D$43:$W$72,MATCH(A25,入力!$AW$43:$AW$72,0),5)),"")</f>
        <v/>
      </c>
      <c r="G25" s="747" t="str" cm="1">
        <f t="array" ref="G25">IFERROR(_xlfn.IFS($S$4="","",$S$4=入力!$AU$41,INDEX(入力!$D$43:$W$72,MATCH(A25,入力!$AU$43:$AU$72,0),6),$S$4=入力!$AV$41,INDEX(入力!$D$43:$W$72,MATCH(A25,入力!$AV$43:$AV$72,0),6),$S$4=入力!$AW$41,INDEX(入力!$D$43:$W$72,MATCH(A25,入力!$AW$43:$AW$72,0),6)),"")</f>
        <v/>
      </c>
      <c r="H25" s="748" t="e" cm="1">
        <f t="array" ref="H25">_xlfn.IFS($S$4="","",$S$4=入力!$AU$41,INDEX(入力!$D$43:$W$72,MATCH(1,入力!$AU$43:$AU$72),5),$S$4=入力!$AV$41,INDEX($D$43:$W$60,MATCH(1,入力!$AV$43:$AV$72),5),$S$4=入力!$AW$41,INDEX(入力!$D$43:$W$72,1,MATCH(1,入力!$AW$43:$AW$72),5))</f>
        <v>#N/A</v>
      </c>
      <c r="I25" s="748" t="e" cm="1">
        <f t="array" ref="I25">_xlfn.IFS($S$4="","",$S$4=入力!$AU$41,INDEX(入力!$D$43:$W$72,MATCH(1,入力!$AU$43:$AU$72),5),$S$4=入力!$AV$41,INDEX($D$43:$W$60,MATCH(1,入力!$AV$43:$AV$72),5),$S$4=入力!$AW$41,INDEX(入力!$D$43:$W$72,1,MATCH(1,入力!$AW$43:$AW$72),5))</f>
        <v>#N/A</v>
      </c>
      <c r="J25" s="749" t="e" cm="1">
        <f t="array" ref="J25">_xlfn.IFS($S$4="","",$S$4=入力!$AU$41,INDEX(入力!$D$43:$W$72,MATCH(1,入力!$AU$43:$AU$72),5),$S$4=入力!$AV$41,INDEX($D$43:$W$60,MATCH(1,入力!$AV$43:$AV$72),5),$S$4=入力!$AW$41,INDEX(入力!$D$43:$W$72,1,MATCH(1,入力!$AW$43:$AW$72),5))</f>
        <v>#N/A</v>
      </c>
      <c r="K25" s="2" t="str" cm="1">
        <f t="array" ref="K25">IFERROR(_xlfn.IFS($S$4="","",$S$4=入力!$AU$41,INDEX(入力!$D$43:$W$72,MATCH(A25,入力!$AU$43:$AU$72,0),12),$S$4=入力!$AV$41,INDEX(入力!$D$43:$W$72,MATCH(A25,入力!$AV$43:$AV$72,0),12),$S$4=入力!$AW$41,INDEX(入力!$D$43:$W$72,MATCH(A25,入力!$AW$43:$AW$72,0),12)),"")</f>
        <v/>
      </c>
      <c r="L25" s="2" t="str" cm="1">
        <f t="array" ref="L25">IFERROR(_xlfn.IFS($S$4="","",$S$4=入力!$AU$41,INDEX(入力!$D$43:$W$72,MATCH(A25,入力!$AU$43:$AU$72,0),13),$S$4=入力!$AV$41,INDEX(入力!$D$43:$W$72,MATCH(A25,入力!$AV$43:$AV$72,0),13),$S$4=入力!$AW$41,INDEX(入力!$D$43:$W$72,MATCH(A25,入力!$AW$43:$AW$72,0),13)),"")</f>
        <v/>
      </c>
      <c r="M25" s="744" t="str" cm="1">
        <f t="array" ref="M25">IFERROR(_xlfn.IFS($S$4="","",$S$4=入力!$AU$41,INDEX(入力!$D$43:$W$72,MATCH(A25,入力!$AU$43:$AU$72,0),15),$S$4=入力!$AV$41,INDEX(入力!$D$43:$W$72,MATCH(A25,入力!$AV$43:$AV$72,0),15),$S$4=入力!$AW$41,INDEX(入力!$D$43:$W$72,MATCH(A25,入力!$AW$43:$AW$72,0),15)),"")</f>
        <v/>
      </c>
      <c r="N25" s="745" t="e" cm="1">
        <f t="array" ref="N25">_xlfn.IFS($S$4="","",$S$4=入力!$AU$41,INDEX(入力!$D$43:$W$72,MATCH(1,入力!BD45:BD74),4),$S$4=入力!$AV$41,INDEX($D$43:$W$60,MATCH(1,入力!BE45:BE74),4),$S$4=入力!$AW$41,INDEX(入力!$D$43:$W$72,1,MATCH(1,入力!BD45:BD74)),$S$4=入力!$AO$28,INDEX($D$43:$W$60,1,MATCH(1,入力!BE45:BE74)),$S$4=入力!$AW$41,INDEX(入力!$D$43:$W$72,MATCH(1,入力!$AU$43:$AU$72),4))</f>
        <v>#N/A</v>
      </c>
      <c r="O25" s="746" t="e" cm="1">
        <f t="array" ref="O25">_xlfn.IFS($S$4="","",$S$4=入力!$AU$41,INDEX(入力!$D$43:$W$72,MATCH(1,入力!BE45:BE74),4),$S$4=入力!$AV$41,INDEX($D$43:$W$60,MATCH(1,入力!BF45:BF74),4),$S$4=入力!$AW$41,INDEX(入力!$D$43:$W$72,1,MATCH(1,入力!BE45:BE74)),$S$4=入力!$AO$28,INDEX($D$43:$W$60,1,MATCH(1,入力!BF45:BF74)),$S$4=入力!$AW$41,INDEX(入力!$D$43:$W$72,MATCH(1,入力!$AU$43:$AU$72),4))</f>
        <v>#N/A</v>
      </c>
      <c r="P25" s="750"/>
      <c r="Q25" s="751"/>
    </row>
    <row r="26" spans="1:17" ht="20.149999999999999" customHeight="1">
      <c r="A26" s="123">
        <v>4</v>
      </c>
      <c r="B26" s="744" t="str" cm="1">
        <f t="array" ref="B26">IFERROR(_xlfn.IFS($S$4="","",$S$4=入力!$AU$41,INDEX(入力!$D$43:$W$72,MATCH(A26,入力!$AU$43:$AU$72,0),1),$S$4=入力!$AV$41,INDEX(入力!$D$43:$W$72,MATCH(A26,入力!$AV$43:$AV$72,0),1),$S$4=入力!$AW$41,INDEX(入力!$D$43:$W$72,MATCH(A26,入力!$AW$43:$AW$72,0),1)),"")</f>
        <v/>
      </c>
      <c r="C26" s="745" t="e">
        <f>IF(入力!#REF!="","",+入力!#REF!)</f>
        <v>#REF!</v>
      </c>
      <c r="D26" s="746" t="e">
        <f>IF(入力!#REF!="","",+入力!#REF!)</f>
        <v>#REF!</v>
      </c>
      <c r="E26" s="14" t="str" cm="1">
        <f t="array" ref="E26">IFERROR(_xlfn.IFS($S$4="","",$S$4=入力!$AU$41,INDEX(入力!$D$43:$W$72,MATCH(A26,入力!$AU$43:$AU$72,0),4),$S$4=入力!$AV$41,INDEX(入力!$D$43:$W$72,MATCH(A26,入力!$AV$43:$AV$72,0),4),$S$4=入力!$AW$41,INDEX(入力!$D$43:$W$72,MATCH(A26,入力!$AW$43:$AW$72,0),4)),"")</f>
        <v/>
      </c>
      <c r="F26" s="14" t="str" cm="1">
        <f t="array" ref="F26">IFERROR(_xlfn.IFS($S$4="","",$S$4=入力!$AU$41,INDEX(入力!$D$43:$W$72,MATCH(A26,入力!$AU$43:$AU$72,0),5),$S$4=入力!$AV$41,INDEX(入力!$D$43:$W$72,MATCH(A26,入力!$AV$43:$AV$72,0),5),$S$4=入力!$AW$41,INDEX(入力!$D$43:$W$72,MATCH(A26,入力!$AW$43:$AW$72,0),5)),"")</f>
        <v/>
      </c>
      <c r="G26" s="747" t="str" cm="1">
        <f t="array" ref="G26">IFERROR(_xlfn.IFS($S$4="","",$S$4=入力!$AU$41,INDEX(入力!$D$43:$W$72,MATCH(A26,入力!$AU$43:$AU$72,0),6),$S$4=入力!$AV$41,INDEX(入力!$D$43:$W$72,MATCH(A26,入力!$AV$43:$AV$72,0),6),$S$4=入力!$AW$41,INDEX(入力!$D$43:$W$72,MATCH(A26,入力!$AW$43:$AW$72,0),6)),"")</f>
        <v/>
      </c>
      <c r="H26" s="748" t="e" cm="1">
        <f t="array" ref="H26">_xlfn.IFS($S$4="","",$S$4=入力!$AU$41,INDEX(入力!$D$43:$W$72,MATCH(1,入力!$AU$43:$AU$72),5),$S$4=入力!$AV$41,INDEX($D$43:$W$60,MATCH(1,入力!$AV$43:$AV$72),5),$S$4=入力!$AW$41,INDEX(入力!$D$43:$W$72,1,MATCH(1,入力!$AW$43:$AW$72),5))</f>
        <v>#N/A</v>
      </c>
      <c r="I26" s="748" t="e" cm="1">
        <f t="array" ref="I26">_xlfn.IFS($S$4="","",$S$4=入力!$AU$41,INDEX(入力!$D$43:$W$72,MATCH(1,入力!$AU$43:$AU$72),5),$S$4=入力!$AV$41,INDEX($D$43:$W$60,MATCH(1,入力!$AV$43:$AV$72),5),$S$4=入力!$AW$41,INDEX(入力!$D$43:$W$72,1,MATCH(1,入力!$AW$43:$AW$72),5))</f>
        <v>#N/A</v>
      </c>
      <c r="J26" s="749" t="e" cm="1">
        <f t="array" ref="J26">_xlfn.IFS($S$4="","",$S$4=入力!$AU$41,INDEX(入力!$D$43:$W$72,MATCH(1,入力!$AU$43:$AU$72),5),$S$4=入力!$AV$41,INDEX($D$43:$W$60,MATCH(1,入力!$AV$43:$AV$72),5),$S$4=入力!$AW$41,INDEX(入力!$D$43:$W$72,1,MATCH(1,入力!$AW$43:$AW$72),5))</f>
        <v>#N/A</v>
      </c>
      <c r="K26" s="2" t="str" cm="1">
        <f t="array" ref="K26">IFERROR(_xlfn.IFS($S$4="","",$S$4=入力!$AU$41,INDEX(入力!$D$43:$W$72,MATCH(A26,入力!$AU$43:$AU$72,0),12),$S$4=入力!$AV$41,INDEX(入力!$D$43:$W$72,MATCH(A26,入力!$AV$43:$AV$72,0),12),$S$4=入力!$AW$41,INDEX(入力!$D$43:$W$72,MATCH(A26,入力!$AW$43:$AW$72,0),12)),"")</f>
        <v/>
      </c>
      <c r="L26" s="2" t="str" cm="1">
        <f t="array" ref="L26">IFERROR(_xlfn.IFS($S$4="","",$S$4=入力!$AU$41,INDEX(入力!$D$43:$W$72,MATCH(A26,入力!$AU$43:$AU$72,0),13),$S$4=入力!$AV$41,INDEX(入力!$D$43:$W$72,MATCH(A26,入力!$AV$43:$AV$72,0),13),$S$4=入力!$AW$41,INDEX(入力!$D$43:$W$72,MATCH(A26,入力!$AW$43:$AW$72,0),13)),"")</f>
        <v/>
      </c>
      <c r="M26" s="744" t="str" cm="1">
        <f t="array" ref="M26">IFERROR(_xlfn.IFS($S$4="","",$S$4=入力!$AU$41,INDEX(入力!$D$43:$W$72,MATCH(A26,入力!$AU$43:$AU$72,0),15),$S$4=入力!$AV$41,INDEX(入力!$D$43:$W$72,MATCH(A26,入力!$AV$43:$AV$72,0),15),$S$4=入力!$AW$41,INDEX(入力!$D$43:$W$72,MATCH(A26,入力!$AW$43:$AW$72,0),15)),"")</f>
        <v/>
      </c>
      <c r="N26" s="745" t="e" cm="1">
        <f t="array" ref="N26">_xlfn.IFS($S$4="","",$S$4=入力!$AU$41,INDEX(入力!$D$43:$W$72,MATCH(1,入力!BD46:BD75),4),$S$4=入力!$AV$41,INDEX($D$43:$W$60,MATCH(1,入力!BE46:BE75),4),$S$4=入力!$AW$41,INDEX(入力!$D$43:$W$72,1,MATCH(1,入力!BD46:BD75)),$S$4=入力!$AO$28,INDEX($D$43:$W$60,1,MATCH(1,入力!BE46:BE75)),$S$4=入力!$AW$41,INDEX(入力!$D$43:$W$72,MATCH(1,入力!$AU$43:$AU$72),4))</f>
        <v>#N/A</v>
      </c>
      <c r="O26" s="746" t="e" cm="1">
        <f t="array" ref="O26">_xlfn.IFS($S$4="","",$S$4=入力!$AU$41,INDEX(入力!$D$43:$W$72,MATCH(1,入力!BE46:BE75),4),$S$4=入力!$AV$41,INDEX($D$43:$W$60,MATCH(1,入力!BF46:BF75),4),$S$4=入力!$AW$41,INDEX(入力!$D$43:$W$72,1,MATCH(1,入力!BE46:BE75)),$S$4=入力!$AO$28,INDEX($D$43:$W$60,1,MATCH(1,入力!BF46:BF75)),$S$4=入力!$AW$41,INDEX(入力!$D$43:$W$72,MATCH(1,入力!$AU$43:$AU$72),4))</f>
        <v>#N/A</v>
      </c>
      <c r="P26" s="750"/>
      <c r="Q26" s="751"/>
    </row>
    <row r="27" spans="1:17" ht="20.149999999999999" customHeight="1">
      <c r="A27" s="123">
        <v>5</v>
      </c>
      <c r="B27" s="744" t="str" cm="1">
        <f t="array" ref="B27">IFERROR(_xlfn.IFS($S$4="","",$S$4=入力!$AU$41,INDEX(入力!$D$43:$W$72,MATCH(A27,入力!$AU$43:$AU$72,0),1),$S$4=入力!$AV$41,INDEX(入力!$D$43:$W$72,MATCH(A27,入力!$AV$43:$AV$72,0),1),$S$4=入力!$AW$41,INDEX(入力!$D$43:$W$72,MATCH(A27,入力!$AW$43:$AW$72,0),1)),"")</f>
        <v/>
      </c>
      <c r="C27" s="745" t="e">
        <f>IF(入力!#REF!="","",+入力!#REF!)</f>
        <v>#REF!</v>
      </c>
      <c r="D27" s="746" t="e">
        <f>IF(入力!#REF!="","",+入力!#REF!)</f>
        <v>#REF!</v>
      </c>
      <c r="E27" s="14" t="str" cm="1">
        <f t="array" ref="E27">IFERROR(_xlfn.IFS($S$4="","",$S$4=入力!$AU$41,INDEX(入力!$D$43:$W$72,MATCH(A27,入力!$AU$43:$AU$72,0),4),$S$4=入力!$AV$41,INDEX(入力!$D$43:$W$72,MATCH(A27,入力!$AV$43:$AV$72,0),4),$S$4=入力!$AW$41,INDEX(入力!$D$43:$W$72,MATCH(A27,入力!$AW$43:$AW$72,0),4)),"")</f>
        <v/>
      </c>
      <c r="F27" s="14" t="str" cm="1">
        <f t="array" ref="F27">IFERROR(_xlfn.IFS($S$4="","",$S$4=入力!$AU$41,INDEX(入力!$D$43:$W$72,MATCH(A27,入力!$AU$43:$AU$72,0),5),$S$4=入力!$AV$41,INDEX(入力!$D$43:$W$72,MATCH(A27,入力!$AV$43:$AV$72,0),5),$S$4=入力!$AW$41,INDEX(入力!$D$43:$W$72,MATCH(A27,入力!$AW$43:$AW$72,0),5)),"")</f>
        <v/>
      </c>
      <c r="G27" s="747" t="str" cm="1">
        <f t="array" ref="G27">IFERROR(_xlfn.IFS($S$4="","",$S$4=入力!$AU$41,INDEX(入力!$D$43:$W$72,MATCH(A27,入力!$AU$43:$AU$72,0),6),$S$4=入力!$AV$41,INDEX(入力!$D$43:$W$72,MATCH(A27,入力!$AV$43:$AV$72,0),6),$S$4=入力!$AW$41,INDEX(入力!$D$43:$W$72,MATCH(A27,入力!$AW$43:$AW$72,0),6)),"")</f>
        <v/>
      </c>
      <c r="H27" s="748" t="e" cm="1">
        <f t="array" ref="H27">_xlfn.IFS($S$4="","",$S$4=入力!$AU$41,INDEX(入力!$D$43:$W$72,MATCH(1,入力!$AU$43:$AU$72),5),$S$4=入力!$AV$41,INDEX($D$43:$W$60,MATCH(1,入力!$AV$43:$AV$72),5),$S$4=入力!$AW$41,INDEX(入力!$D$43:$W$72,1,MATCH(1,入力!$AW$43:$AW$72),5))</f>
        <v>#N/A</v>
      </c>
      <c r="I27" s="748" t="e" cm="1">
        <f t="array" ref="I27">_xlfn.IFS($S$4="","",$S$4=入力!$AU$41,INDEX(入力!$D$43:$W$72,MATCH(1,入力!$AU$43:$AU$72),5),$S$4=入力!$AV$41,INDEX($D$43:$W$60,MATCH(1,入力!$AV$43:$AV$72),5),$S$4=入力!$AW$41,INDEX(入力!$D$43:$W$72,1,MATCH(1,入力!$AW$43:$AW$72),5))</f>
        <v>#N/A</v>
      </c>
      <c r="J27" s="749" t="e" cm="1">
        <f t="array" ref="J27">_xlfn.IFS($S$4="","",$S$4=入力!$AU$41,INDEX(入力!$D$43:$W$72,MATCH(1,入力!$AU$43:$AU$72),5),$S$4=入力!$AV$41,INDEX($D$43:$W$60,MATCH(1,入力!$AV$43:$AV$72),5),$S$4=入力!$AW$41,INDEX(入力!$D$43:$W$72,1,MATCH(1,入力!$AW$43:$AW$72),5))</f>
        <v>#N/A</v>
      </c>
      <c r="K27" s="2" t="str" cm="1">
        <f t="array" ref="K27">IFERROR(_xlfn.IFS($S$4="","",$S$4=入力!$AU$41,INDEX(入力!$D$43:$W$72,MATCH(A27,入力!$AU$43:$AU$72,0),12),$S$4=入力!$AV$41,INDEX(入力!$D$43:$W$72,MATCH(A27,入力!$AV$43:$AV$72,0),12),$S$4=入力!$AW$41,INDEX(入力!$D$43:$W$72,MATCH(A27,入力!$AW$43:$AW$72,0),12)),"")</f>
        <v/>
      </c>
      <c r="L27" s="2" t="str" cm="1">
        <f t="array" ref="L27">IFERROR(_xlfn.IFS($S$4="","",$S$4=入力!$AU$41,INDEX(入力!$D$43:$W$72,MATCH(A27,入力!$AU$43:$AU$72,0),13),$S$4=入力!$AV$41,INDEX(入力!$D$43:$W$72,MATCH(A27,入力!$AV$43:$AV$72,0),13),$S$4=入力!$AW$41,INDEX(入力!$D$43:$W$72,MATCH(A27,入力!$AW$43:$AW$72,0),13)),"")</f>
        <v/>
      </c>
      <c r="M27" s="744" t="str" cm="1">
        <f t="array" ref="M27">IFERROR(_xlfn.IFS($S$4="","",$S$4=入力!$AU$41,INDEX(入力!$D$43:$W$72,MATCH(A27,入力!$AU$43:$AU$72,0),15),$S$4=入力!$AV$41,INDEX(入力!$D$43:$W$72,MATCH(A27,入力!$AV$43:$AV$72,0),15),$S$4=入力!$AW$41,INDEX(入力!$D$43:$W$72,MATCH(A27,入力!$AW$43:$AW$72,0),15)),"")</f>
        <v/>
      </c>
      <c r="N27" s="745" t="e" cm="1">
        <f t="array" ref="N27">_xlfn.IFS($S$4="","",$S$4=入力!$AU$41,INDEX(入力!$D$43:$W$72,MATCH(1,入力!BD47:BD76),4),$S$4=入力!$AV$41,INDEX($D$43:$W$60,MATCH(1,入力!BE47:BE76),4),$S$4=入力!$AW$41,INDEX(入力!$D$43:$W$72,1,MATCH(1,入力!BD47:BD76)),$S$4=入力!$AO$28,INDEX($D$43:$W$60,1,MATCH(1,入力!BE47:BE76)),$S$4=入力!$AW$41,INDEX(入力!$D$43:$W$72,MATCH(1,入力!$AU$43:$AU$72),4))</f>
        <v>#N/A</v>
      </c>
      <c r="O27" s="746" t="e" cm="1">
        <f t="array" ref="O27">_xlfn.IFS($S$4="","",$S$4=入力!$AU$41,INDEX(入力!$D$43:$W$72,MATCH(1,入力!BE47:BE76),4),$S$4=入力!$AV$41,INDEX($D$43:$W$60,MATCH(1,入力!BF47:BF76),4),$S$4=入力!$AW$41,INDEX(入力!$D$43:$W$72,1,MATCH(1,入力!BE47:BE76)),$S$4=入力!$AO$28,INDEX($D$43:$W$60,1,MATCH(1,入力!BF47:BF76)),$S$4=入力!$AW$41,INDEX(入力!$D$43:$W$72,MATCH(1,入力!$AU$43:$AU$72),4))</f>
        <v>#N/A</v>
      </c>
      <c r="P27" s="750"/>
      <c r="Q27" s="751"/>
    </row>
    <row r="28" spans="1:17" ht="20.149999999999999" customHeight="1">
      <c r="A28" s="123">
        <v>6</v>
      </c>
      <c r="B28" s="744" t="str" cm="1">
        <f t="array" ref="B28">IFERROR(_xlfn.IFS($S$4="","",$S$4=入力!$AU$41,INDEX(入力!$D$43:$W$72,MATCH(A28,入力!$AU$43:$AU$72,0),1),$S$4=入力!$AV$41,INDEX(入力!$D$43:$W$72,MATCH(A28,入力!$AV$43:$AV$72,0),1),$S$4=入力!$AW$41,INDEX(入力!$D$43:$W$72,MATCH(A28,入力!$AW$43:$AW$72,0),1)),"")</f>
        <v/>
      </c>
      <c r="C28" s="745" t="e">
        <f>IF(入力!#REF!="","",+入力!#REF!)</f>
        <v>#REF!</v>
      </c>
      <c r="D28" s="746" t="e">
        <f>IF(入力!#REF!="","",+入力!#REF!)</f>
        <v>#REF!</v>
      </c>
      <c r="E28" s="14" t="str" cm="1">
        <f t="array" ref="E28">IFERROR(_xlfn.IFS($S$4="","",$S$4=入力!$AU$41,INDEX(入力!$D$43:$W$72,MATCH(A28,入力!$AU$43:$AU$72,0),4),$S$4=入力!$AV$41,INDEX(入力!$D$43:$W$72,MATCH(A28,入力!$AV$43:$AV$72,0),4),$S$4=入力!$AW$41,INDEX(入力!$D$43:$W$72,MATCH(A28,入力!$AW$43:$AW$72,0),4)),"")</f>
        <v/>
      </c>
      <c r="F28" s="14" t="str" cm="1">
        <f t="array" ref="F28">IFERROR(_xlfn.IFS($S$4="","",$S$4=入力!$AU$41,INDEX(入力!$D$43:$W$72,MATCH(A28,入力!$AU$43:$AU$72,0),5),$S$4=入力!$AV$41,INDEX(入力!$D$43:$W$72,MATCH(A28,入力!$AV$43:$AV$72,0),5),$S$4=入力!$AW$41,INDEX(入力!$D$43:$W$72,MATCH(A28,入力!$AW$43:$AW$72,0),5)),"")</f>
        <v/>
      </c>
      <c r="G28" s="747" t="str" cm="1">
        <f t="array" ref="G28">IFERROR(_xlfn.IFS($S$4="","",$S$4=入力!$AU$41,INDEX(入力!$D$43:$W$72,MATCH(A28,入力!$AU$43:$AU$72,0),6),$S$4=入力!$AV$41,INDEX(入力!$D$43:$W$72,MATCH(A28,入力!$AV$43:$AV$72,0),6),$S$4=入力!$AW$41,INDEX(入力!$D$43:$W$72,MATCH(A28,入力!$AW$43:$AW$72,0),6)),"")</f>
        <v/>
      </c>
      <c r="H28" s="748" t="e" cm="1">
        <f t="array" ref="H28">_xlfn.IFS($S$4="","",$S$4=入力!$AU$41,INDEX(入力!$D$43:$W$72,MATCH(1,入力!$AU$43:$AU$72),5),$S$4=入力!$AV$41,INDEX($D$43:$W$60,MATCH(1,入力!$AV$43:$AV$72),5),$S$4=入力!$AW$41,INDEX(入力!$D$43:$W$72,1,MATCH(1,入力!$AW$43:$AW$72),5))</f>
        <v>#N/A</v>
      </c>
      <c r="I28" s="748" t="e" cm="1">
        <f t="array" ref="I28">_xlfn.IFS($S$4="","",$S$4=入力!$AU$41,INDEX(入力!$D$43:$W$72,MATCH(1,入力!$AU$43:$AU$72),5),$S$4=入力!$AV$41,INDEX($D$43:$W$60,MATCH(1,入力!$AV$43:$AV$72),5),$S$4=入力!$AW$41,INDEX(入力!$D$43:$W$72,1,MATCH(1,入力!$AW$43:$AW$72),5))</f>
        <v>#N/A</v>
      </c>
      <c r="J28" s="749" t="e" cm="1">
        <f t="array" ref="J28">_xlfn.IFS($S$4="","",$S$4=入力!$AU$41,INDEX(入力!$D$43:$W$72,MATCH(1,入力!$AU$43:$AU$72),5),$S$4=入力!$AV$41,INDEX($D$43:$W$60,MATCH(1,入力!$AV$43:$AV$72),5),$S$4=入力!$AW$41,INDEX(入力!$D$43:$W$72,1,MATCH(1,入力!$AW$43:$AW$72),5))</f>
        <v>#N/A</v>
      </c>
      <c r="K28" s="2" t="str" cm="1">
        <f t="array" ref="K28">IFERROR(_xlfn.IFS($S$4="","",$S$4=入力!$AU$41,INDEX(入力!$D$43:$W$72,MATCH(A28,入力!$AU$43:$AU$72,0),12),$S$4=入力!$AV$41,INDEX(入力!$D$43:$W$72,MATCH(A28,入力!$AV$43:$AV$72,0),12),$S$4=入力!$AW$41,INDEX(入力!$D$43:$W$72,MATCH(A28,入力!$AW$43:$AW$72,0),12)),"")</f>
        <v/>
      </c>
      <c r="L28" s="2" t="str" cm="1">
        <f t="array" ref="L28">IFERROR(_xlfn.IFS($S$4="","",$S$4=入力!$AU$41,INDEX(入力!$D$43:$W$72,MATCH(A28,入力!$AU$43:$AU$72,0),13),$S$4=入力!$AV$41,INDEX(入力!$D$43:$W$72,MATCH(A28,入力!$AV$43:$AV$72,0),13),$S$4=入力!$AW$41,INDEX(入力!$D$43:$W$72,MATCH(A28,入力!$AW$43:$AW$72,0),13)),"")</f>
        <v/>
      </c>
      <c r="M28" s="744" t="str" cm="1">
        <f t="array" ref="M28">IFERROR(_xlfn.IFS($S$4="","",$S$4=入力!$AU$41,INDEX(入力!$D$43:$W$72,MATCH(A28,入力!$AU$43:$AU$72,0),15),$S$4=入力!$AV$41,INDEX(入力!$D$43:$W$72,MATCH(A28,入力!$AV$43:$AV$72,0),15),$S$4=入力!$AW$41,INDEX(入力!$D$43:$W$72,MATCH(A28,入力!$AW$43:$AW$72,0),15)),"")</f>
        <v/>
      </c>
      <c r="N28" s="745" t="e" cm="1">
        <f t="array" ref="N28">_xlfn.IFS($S$4="","",$S$4=入力!$AU$41,INDEX(入力!$D$43:$W$72,MATCH(1,入力!BD48:BD77),4),$S$4=入力!$AV$41,INDEX($D$43:$W$60,MATCH(1,入力!BE48:BE77),4),$S$4=入力!$AW$41,INDEX(入力!$D$43:$W$72,1,MATCH(1,入力!BD48:BD77)),$S$4=入力!$AO$28,INDEX($D$43:$W$60,1,MATCH(1,入力!BE48:BE77)),$S$4=入力!$AW$41,INDEX(入力!$D$43:$W$72,MATCH(1,入力!$AU$43:$AU$72),4))</f>
        <v>#N/A</v>
      </c>
      <c r="O28" s="746" t="e" cm="1">
        <f t="array" ref="O28">_xlfn.IFS($S$4="","",$S$4=入力!$AU$41,INDEX(入力!$D$43:$W$72,MATCH(1,入力!BE48:BE77),4),$S$4=入力!$AV$41,INDEX($D$43:$W$60,MATCH(1,入力!BF48:BF77),4),$S$4=入力!$AW$41,INDEX(入力!$D$43:$W$72,1,MATCH(1,入力!BE48:BE77)),$S$4=入力!$AO$28,INDEX($D$43:$W$60,1,MATCH(1,入力!BF48:BF77)),$S$4=入力!$AW$41,INDEX(入力!$D$43:$W$72,MATCH(1,入力!$AU$43:$AU$72),4))</f>
        <v>#N/A</v>
      </c>
      <c r="P28" s="750"/>
      <c r="Q28" s="751"/>
    </row>
    <row r="29" spans="1:17" ht="20.149999999999999" customHeight="1">
      <c r="A29" s="123">
        <v>7</v>
      </c>
      <c r="B29" s="744" t="str" cm="1">
        <f t="array" ref="B29">IFERROR(_xlfn.IFS($S$4="","",$S$4=入力!$AU$41,INDEX(入力!$D$43:$W$72,MATCH(A29,入力!$AU$43:$AU$72,0),1),$S$4=入力!$AV$41,INDEX(入力!$D$43:$W$72,MATCH(A29,入力!$AV$43:$AV$72,0),1),$S$4=入力!$AW$41,INDEX(入力!$D$43:$W$72,MATCH(A29,入力!$AW$43:$AW$72,0),1)),"")</f>
        <v/>
      </c>
      <c r="C29" s="745" t="e">
        <f>IF(入力!#REF!="","",+入力!#REF!)</f>
        <v>#REF!</v>
      </c>
      <c r="D29" s="746" t="e">
        <f>IF(入力!#REF!="","",+入力!#REF!)</f>
        <v>#REF!</v>
      </c>
      <c r="E29" s="14" t="str" cm="1">
        <f t="array" ref="E29">IFERROR(_xlfn.IFS($S$4="","",$S$4=入力!$AU$41,INDEX(入力!$D$43:$W$72,MATCH(A29,入力!$AU$43:$AU$72,0),4),$S$4=入力!$AV$41,INDEX(入力!$D$43:$W$72,MATCH(A29,入力!$AV$43:$AV$72,0),4),$S$4=入力!$AW$41,INDEX(入力!$D$43:$W$72,MATCH(A29,入力!$AW$43:$AW$72,0),4)),"")</f>
        <v/>
      </c>
      <c r="F29" s="14" t="str" cm="1">
        <f t="array" ref="F29">IFERROR(_xlfn.IFS($S$4="","",$S$4=入力!$AU$41,INDEX(入力!$D$43:$W$72,MATCH(A29,入力!$AU$43:$AU$72,0),5),$S$4=入力!$AV$41,INDEX(入力!$D$43:$W$72,MATCH(A29,入力!$AV$43:$AV$72,0),5),$S$4=入力!$AW$41,INDEX(入力!$D$43:$W$72,MATCH(A29,入力!$AW$43:$AW$72,0),5)),"")</f>
        <v/>
      </c>
      <c r="G29" s="747" t="str" cm="1">
        <f t="array" ref="G29">IFERROR(_xlfn.IFS($S$4="","",$S$4=入力!$AU$41,INDEX(入力!$D$43:$W$72,MATCH(A29,入力!$AU$43:$AU$72,0),6),$S$4=入力!$AV$41,INDEX(入力!$D$43:$W$72,MATCH(A29,入力!$AV$43:$AV$72,0),6),$S$4=入力!$AW$41,INDEX(入力!$D$43:$W$72,MATCH(A29,入力!$AW$43:$AW$72,0),6)),"")</f>
        <v/>
      </c>
      <c r="H29" s="748" t="e" cm="1">
        <f t="array" ref="H29">_xlfn.IFS($S$4="","",$S$4=入力!$AU$41,INDEX(入力!$D$43:$W$72,MATCH(1,入力!$AU$43:$AU$72),5),$S$4=入力!$AV$41,INDEX($D$43:$W$60,MATCH(1,入力!$AV$43:$AV$72),5),$S$4=入力!$AW$41,INDEX(入力!$D$43:$W$72,1,MATCH(1,入力!$AW$43:$AW$72),5))</f>
        <v>#N/A</v>
      </c>
      <c r="I29" s="748" t="e" cm="1">
        <f t="array" ref="I29">_xlfn.IFS($S$4="","",$S$4=入力!$AU$41,INDEX(入力!$D$43:$W$72,MATCH(1,入力!$AU$43:$AU$72),5),$S$4=入力!$AV$41,INDEX($D$43:$W$60,MATCH(1,入力!$AV$43:$AV$72),5),$S$4=入力!$AW$41,INDEX(入力!$D$43:$W$72,1,MATCH(1,入力!$AW$43:$AW$72),5))</f>
        <v>#N/A</v>
      </c>
      <c r="J29" s="749" t="e" cm="1">
        <f t="array" ref="J29">_xlfn.IFS($S$4="","",$S$4=入力!$AU$41,INDEX(入力!$D$43:$W$72,MATCH(1,入力!$AU$43:$AU$72),5),$S$4=入力!$AV$41,INDEX($D$43:$W$60,MATCH(1,入力!$AV$43:$AV$72),5),$S$4=入力!$AW$41,INDEX(入力!$D$43:$W$72,1,MATCH(1,入力!$AW$43:$AW$72),5))</f>
        <v>#N/A</v>
      </c>
      <c r="K29" s="2" t="str" cm="1">
        <f t="array" ref="K29">IFERROR(_xlfn.IFS($S$4="","",$S$4=入力!$AU$41,INDEX(入力!$D$43:$W$72,MATCH(A29,入力!$AU$43:$AU$72,0),12),$S$4=入力!$AV$41,INDEX(入力!$D$43:$W$72,MATCH(A29,入力!$AV$43:$AV$72,0),12),$S$4=入力!$AW$41,INDEX(入力!$D$43:$W$72,MATCH(A29,入力!$AW$43:$AW$72,0),12)),"")</f>
        <v/>
      </c>
      <c r="L29" s="2" t="str" cm="1">
        <f t="array" ref="L29">IFERROR(_xlfn.IFS($S$4="","",$S$4=入力!$AU$41,INDEX(入力!$D$43:$W$72,MATCH(A29,入力!$AU$43:$AU$72,0),13),$S$4=入力!$AV$41,INDEX(入力!$D$43:$W$72,MATCH(A29,入力!$AV$43:$AV$72,0),13),$S$4=入力!$AW$41,INDEX(入力!$D$43:$W$72,MATCH(A29,入力!$AW$43:$AW$72,0),13)),"")</f>
        <v/>
      </c>
      <c r="M29" s="744" t="str" cm="1">
        <f t="array" ref="M29">IFERROR(_xlfn.IFS($S$4="","",$S$4=入力!$AU$41,INDEX(入力!$D$43:$W$72,MATCH(A29,入力!$AU$43:$AU$72,0),15),$S$4=入力!$AV$41,INDEX(入力!$D$43:$W$72,MATCH(A29,入力!$AV$43:$AV$72,0),15),$S$4=入力!$AW$41,INDEX(入力!$D$43:$W$72,MATCH(A29,入力!$AW$43:$AW$72,0),15)),"")</f>
        <v/>
      </c>
      <c r="N29" s="745" t="e" cm="1">
        <f t="array" ref="N29">_xlfn.IFS($S$4="","",$S$4=入力!$AU$41,INDEX(入力!$D$43:$W$72,MATCH(1,入力!BD49:BD78),4),$S$4=入力!$AV$41,INDEX($D$43:$W$60,MATCH(1,入力!BE49:BE78),4),$S$4=入力!$AW$41,INDEX(入力!$D$43:$W$72,1,MATCH(1,入力!BD49:BD78)),$S$4=入力!$AO$28,INDEX($D$43:$W$60,1,MATCH(1,入力!BE49:BE78)),$S$4=入力!$AW$41,INDEX(入力!$D$43:$W$72,MATCH(1,入力!$AU$43:$AU$72),4))</f>
        <v>#N/A</v>
      </c>
      <c r="O29" s="746" t="e" cm="1">
        <f t="array" ref="O29">_xlfn.IFS($S$4="","",$S$4=入力!$AU$41,INDEX(入力!$D$43:$W$72,MATCH(1,入力!BE49:BE78),4),$S$4=入力!$AV$41,INDEX($D$43:$W$60,MATCH(1,入力!BF49:BF78),4),$S$4=入力!$AW$41,INDEX(入力!$D$43:$W$72,1,MATCH(1,入力!BE49:BE78)),$S$4=入力!$AO$28,INDEX($D$43:$W$60,1,MATCH(1,入力!BF49:BF78)),$S$4=入力!$AW$41,INDEX(入力!$D$43:$W$72,MATCH(1,入力!$AU$43:$AU$72),4))</f>
        <v>#N/A</v>
      </c>
      <c r="P29" s="750"/>
      <c r="Q29" s="751"/>
    </row>
    <row r="30" spans="1:17" ht="20.149999999999999" customHeight="1">
      <c r="A30" s="123">
        <v>8</v>
      </c>
      <c r="B30" s="744" t="str" cm="1">
        <f t="array" ref="B30">IFERROR(_xlfn.IFS($S$4="","",$S$4=入力!$AU$41,INDEX(入力!$D$43:$W$72,MATCH(A30,入力!$AU$43:$AU$72,0),1),$S$4=入力!$AV$41,INDEX(入力!$D$43:$W$72,MATCH(A30,入力!$AV$43:$AV$72,0),1),$S$4=入力!$AW$41,INDEX(入力!$D$43:$W$72,MATCH(A30,入力!$AW$43:$AW$72,0),1)),"")</f>
        <v/>
      </c>
      <c r="C30" s="745" t="e">
        <f>IF(入力!#REF!="","",+入力!#REF!)</f>
        <v>#REF!</v>
      </c>
      <c r="D30" s="746" t="e">
        <f>IF(入力!#REF!="","",+入力!#REF!)</f>
        <v>#REF!</v>
      </c>
      <c r="E30" s="14" t="str" cm="1">
        <f t="array" ref="E30">IFERROR(_xlfn.IFS($S$4="","",$S$4=入力!$AU$41,INDEX(入力!$D$43:$W$72,MATCH(A30,入力!$AU$43:$AU$72,0),4),$S$4=入力!$AV$41,INDEX(入力!$D$43:$W$72,MATCH(A30,入力!$AV$43:$AV$72,0),4),$S$4=入力!$AW$41,INDEX(入力!$D$43:$W$72,MATCH(A30,入力!$AW$43:$AW$72,0),4)),"")</f>
        <v/>
      </c>
      <c r="F30" s="14" t="str" cm="1">
        <f t="array" ref="F30">IFERROR(_xlfn.IFS($S$4="","",$S$4=入力!$AU$41,INDEX(入力!$D$43:$W$72,MATCH(A30,入力!$AU$43:$AU$72,0),5),$S$4=入力!$AV$41,INDEX(入力!$D$43:$W$72,MATCH(A30,入力!$AV$43:$AV$72,0),5),$S$4=入力!$AW$41,INDEX(入力!$D$43:$W$72,MATCH(A30,入力!$AW$43:$AW$72,0),5)),"")</f>
        <v/>
      </c>
      <c r="G30" s="747" t="str" cm="1">
        <f t="array" ref="G30">IFERROR(_xlfn.IFS($S$4="","",$S$4=入力!$AU$41,INDEX(入力!$D$43:$W$72,MATCH(A30,入力!$AU$43:$AU$72,0),6),$S$4=入力!$AV$41,INDEX(入力!$D$43:$W$72,MATCH(A30,入力!$AV$43:$AV$72,0),6),$S$4=入力!$AW$41,INDEX(入力!$D$43:$W$72,MATCH(A30,入力!$AW$43:$AW$72,0),6)),"")</f>
        <v/>
      </c>
      <c r="H30" s="748" t="e" cm="1">
        <f t="array" ref="H30">_xlfn.IFS($S$4="","",$S$4=入力!$AU$41,INDEX(入力!$D$43:$W$72,MATCH(1,入力!$AU$43:$AU$72),5),$S$4=入力!$AV$41,INDEX($D$43:$W$60,MATCH(1,入力!$AV$43:$AV$72),5),$S$4=入力!$AW$41,INDEX(入力!$D$43:$W$72,1,MATCH(1,入力!$AW$43:$AW$72),5))</f>
        <v>#N/A</v>
      </c>
      <c r="I30" s="748" t="e" cm="1">
        <f t="array" ref="I30">_xlfn.IFS($S$4="","",$S$4=入力!$AU$41,INDEX(入力!$D$43:$W$72,MATCH(1,入力!$AU$43:$AU$72),5),$S$4=入力!$AV$41,INDEX($D$43:$W$60,MATCH(1,入力!$AV$43:$AV$72),5),$S$4=入力!$AW$41,INDEX(入力!$D$43:$W$72,1,MATCH(1,入力!$AW$43:$AW$72),5))</f>
        <v>#N/A</v>
      </c>
      <c r="J30" s="749" t="e" cm="1">
        <f t="array" ref="J30">_xlfn.IFS($S$4="","",$S$4=入力!$AU$41,INDEX(入力!$D$43:$W$72,MATCH(1,入力!$AU$43:$AU$72),5),$S$4=入力!$AV$41,INDEX($D$43:$W$60,MATCH(1,入力!$AV$43:$AV$72),5),$S$4=入力!$AW$41,INDEX(入力!$D$43:$W$72,1,MATCH(1,入力!$AW$43:$AW$72),5))</f>
        <v>#N/A</v>
      </c>
      <c r="K30" s="2" t="str" cm="1">
        <f t="array" ref="K30">IFERROR(_xlfn.IFS($S$4="","",$S$4=入力!$AU$41,INDEX(入力!$D$43:$W$72,MATCH(A30,入力!$AU$43:$AU$72,0),12),$S$4=入力!$AV$41,INDEX(入力!$D$43:$W$72,MATCH(A30,入力!$AV$43:$AV$72,0),12),$S$4=入力!$AW$41,INDEX(入力!$D$43:$W$72,MATCH(A30,入力!$AW$43:$AW$72,0),12)),"")</f>
        <v/>
      </c>
      <c r="L30" s="2" t="str" cm="1">
        <f t="array" ref="L30">IFERROR(_xlfn.IFS($S$4="","",$S$4=入力!$AU$41,INDEX(入力!$D$43:$W$72,MATCH(A30,入力!$AU$43:$AU$72,0),13),$S$4=入力!$AV$41,INDEX(入力!$D$43:$W$72,MATCH(A30,入力!$AV$43:$AV$72,0),13),$S$4=入力!$AW$41,INDEX(入力!$D$43:$W$72,MATCH(A30,入力!$AW$43:$AW$72,0),13)),"")</f>
        <v/>
      </c>
      <c r="M30" s="744" t="str" cm="1">
        <f t="array" ref="M30">IFERROR(_xlfn.IFS($S$4="","",$S$4=入力!$AU$41,INDEX(入力!$D$43:$W$72,MATCH(A30,入力!$AU$43:$AU$72,0),15),$S$4=入力!$AV$41,INDEX(入力!$D$43:$W$72,MATCH(A30,入力!$AV$43:$AV$72,0),15),$S$4=入力!$AW$41,INDEX(入力!$D$43:$W$72,MATCH(A30,入力!$AW$43:$AW$72,0),15)),"")</f>
        <v/>
      </c>
      <c r="N30" s="745" t="e" cm="1">
        <f t="array" ref="N30">_xlfn.IFS($S$4="","",$S$4=入力!$AU$41,INDEX(入力!$D$43:$W$72,MATCH(1,入力!BD50:BD79),4),$S$4=入力!$AV$41,INDEX($D$43:$W$60,MATCH(1,入力!BE50:BE79),4),$S$4=入力!$AW$41,INDEX(入力!$D$43:$W$72,1,MATCH(1,入力!BD50:BD79)),$S$4=入力!$AO$28,INDEX($D$43:$W$60,1,MATCH(1,入力!BE50:BE79)),$S$4=入力!$AW$41,INDEX(入力!$D$43:$W$72,MATCH(1,入力!$AU$43:$AU$72),4))</f>
        <v>#N/A</v>
      </c>
      <c r="O30" s="746" t="e" cm="1">
        <f t="array" ref="O30">_xlfn.IFS($S$4="","",$S$4=入力!$AU$41,INDEX(入力!$D$43:$W$72,MATCH(1,入力!BE50:BE79),4),$S$4=入力!$AV$41,INDEX($D$43:$W$60,MATCH(1,入力!BF50:BF79),4),$S$4=入力!$AW$41,INDEX(入力!$D$43:$W$72,1,MATCH(1,入力!BE50:BE79)),$S$4=入力!$AO$28,INDEX($D$43:$W$60,1,MATCH(1,入力!BF50:BF79)),$S$4=入力!$AW$41,INDEX(入力!$D$43:$W$72,MATCH(1,入力!$AU$43:$AU$72),4))</f>
        <v>#N/A</v>
      </c>
      <c r="P30" s="750"/>
      <c r="Q30" s="751"/>
    </row>
    <row r="31" spans="1:17" ht="20.149999999999999" customHeight="1">
      <c r="A31" s="123">
        <v>9</v>
      </c>
      <c r="B31" s="744" t="str" cm="1">
        <f t="array" ref="B31">IFERROR(_xlfn.IFS($S$4="","",$S$4=入力!$AU$41,INDEX(入力!$D$43:$W$72,MATCH(A31,入力!$AU$43:$AU$72,0),1),$S$4=入力!$AV$41,INDEX(入力!$D$43:$W$72,MATCH(A31,入力!$AV$43:$AV$72,0),1),$S$4=入力!$AW$41,INDEX(入力!$D$43:$W$72,MATCH(A31,入力!$AW$43:$AW$72,0),1)),"")</f>
        <v/>
      </c>
      <c r="C31" s="745" t="e">
        <f>IF(入力!#REF!="","",+入力!#REF!)</f>
        <v>#REF!</v>
      </c>
      <c r="D31" s="746" t="e">
        <f>IF(入力!#REF!="","",+入力!#REF!)</f>
        <v>#REF!</v>
      </c>
      <c r="E31" s="14" t="str" cm="1">
        <f t="array" ref="E31">IFERROR(_xlfn.IFS($S$4="","",$S$4=入力!$AU$41,INDEX(入力!$D$43:$W$72,MATCH(A31,入力!$AU$43:$AU$72,0),4),$S$4=入力!$AV$41,INDEX(入力!$D$43:$W$72,MATCH(A31,入力!$AV$43:$AV$72,0),4),$S$4=入力!$AW$41,INDEX(入力!$D$43:$W$72,MATCH(A31,入力!$AW$43:$AW$72,0),4)),"")</f>
        <v/>
      </c>
      <c r="F31" s="3" t="str" cm="1">
        <f t="array" ref="F31">IFERROR(_xlfn.IFS($S$4="","",$S$4=入力!$AU$41,INDEX(入力!$D$43:$W$72,MATCH(A31,入力!$AU$43:$AU$72,0),5),$S$4=入力!$AV$41,INDEX(入力!$D$43:$W$72,MATCH(A31,入力!$AV$43:$AV$72,0),5),$S$4=入力!$AW$41,INDEX(入力!$D$43:$W$72,MATCH(A31,入力!$AW$43:$AW$72,0),5)),"")</f>
        <v/>
      </c>
      <c r="G31" s="747" t="str" cm="1">
        <f t="array" ref="G31">IFERROR(_xlfn.IFS($S$4="","",$S$4=入力!$AU$41,INDEX(入力!$D$43:$W$72,MATCH(A31,入力!$AU$43:$AU$72,0),6),$S$4=入力!$AV$41,INDEX(入力!$D$43:$W$72,MATCH(A31,入力!$AV$43:$AV$72,0),6),$S$4=入力!$AW$41,INDEX(入力!$D$43:$W$72,MATCH(A31,入力!$AW$43:$AW$72,0),6)),"")</f>
        <v/>
      </c>
      <c r="H31" s="748" t="e" cm="1">
        <f t="array" ref="H31">_xlfn.IFS($S$4="","",$S$4=入力!$AU$41,INDEX(入力!$D$43:$W$72,MATCH(1,入力!$AU$43:$AU$72),5),$S$4=入力!$AV$41,INDEX($D$43:$W$60,MATCH(1,入力!$AV$43:$AV$72),5),$S$4=入力!$AW$41,INDEX(入力!$D$43:$W$72,1,MATCH(1,入力!$AW$43:$AW$72),5))</f>
        <v>#N/A</v>
      </c>
      <c r="I31" s="748" t="e" cm="1">
        <f t="array" ref="I31">_xlfn.IFS($S$4="","",$S$4=入力!$AU$41,INDEX(入力!$D$43:$W$72,MATCH(1,入力!$AU$43:$AU$72),5),$S$4=入力!$AV$41,INDEX($D$43:$W$60,MATCH(1,入力!$AV$43:$AV$72),5),$S$4=入力!$AW$41,INDEX(入力!$D$43:$W$72,1,MATCH(1,入力!$AW$43:$AW$72),5))</f>
        <v>#N/A</v>
      </c>
      <c r="J31" s="749" t="e" cm="1">
        <f t="array" ref="J31">_xlfn.IFS($S$4="","",$S$4=入力!$AU$41,INDEX(入力!$D$43:$W$72,MATCH(1,入力!$AU$43:$AU$72),5),$S$4=入力!$AV$41,INDEX($D$43:$W$60,MATCH(1,入力!$AV$43:$AV$72),5),$S$4=入力!$AW$41,INDEX(入力!$D$43:$W$72,1,MATCH(1,入力!$AW$43:$AW$72),5))</f>
        <v>#N/A</v>
      </c>
      <c r="K31" s="2" t="str" cm="1">
        <f t="array" ref="K31">IFERROR(_xlfn.IFS($S$4="","",$S$4=入力!$AU$41,INDEX(入力!$D$43:$W$72,MATCH(A31,入力!$AU$43:$AU$72,0),12),$S$4=入力!$AV$41,INDEX(入力!$D$43:$W$72,MATCH(A31,入力!$AV$43:$AV$72,0),12),$S$4=入力!$AW$41,INDEX(入力!$D$43:$W$72,MATCH(A31,入力!$AW$43:$AW$72,0),12)),"")</f>
        <v/>
      </c>
      <c r="L31" s="2" t="str" cm="1">
        <f t="array" ref="L31">IFERROR(_xlfn.IFS($S$4="","",$S$4=入力!$AU$41,INDEX(入力!$D$43:$W$72,MATCH(A31,入力!$AU$43:$AU$72,0),13),$S$4=入力!$AV$41,INDEX(入力!$D$43:$W$72,MATCH(A31,入力!$AV$43:$AV$72,0),13),$S$4=入力!$AW$41,INDEX(入力!$D$43:$W$72,MATCH(A31,入力!$AW$43:$AW$72,0),13)),"")</f>
        <v/>
      </c>
      <c r="M31" s="744" t="str" cm="1">
        <f t="array" ref="M31">IFERROR(_xlfn.IFS($S$4="","",$S$4=入力!$AU$41,INDEX(入力!$D$43:$W$72,MATCH(A31,入力!$AU$43:$AU$72,0),15),$S$4=入力!$AV$41,INDEX(入力!$D$43:$W$72,MATCH(A31,入力!$AV$43:$AV$72,0),15),$S$4=入力!$AW$41,INDEX(入力!$D$43:$W$72,MATCH(A31,入力!$AW$43:$AW$72,0),15)),"")</f>
        <v/>
      </c>
      <c r="N31" s="745" t="e" cm="1">
        <f t="array" ref="N31">_xlfn.IFS($S$4="","",$S$4=入力!$AU$41,INDEX(入力!$D$43:$W$72,MATCH(1,入力!BD51:BD80),4),$S$4=入力!$AV$41,INDEX($D$43:$W$60,MATCH(1,入力!BE51:BE80),4),$S$4=入力!$AW$41,INDEX(入力!$D$43:$W$72,1,MATCH(1,入力!BD51:BD80)),$S$4=入力!$AO$28,INDEX($D$43:$W$60,1,MATCH(1,入力!BE51:BE80)),$S$4=入力!$AW$41,INDEX(入力!$D$43:$W$72,MATCH(1,入力!$AU$43:$AU$72),4))</f>
        <v>#N/A</v>
      </c>
      <c r="O31" s="746" t="e" cm="1">
        <f t="array" ref="O31">_xlfn.IFS($S$4="","",$S$4=入力!$AU$41,INDEX(入力!$D$43:$W$72,MATCH(1,入力!BE51:BE80),4),$S$4=入力!$AV$41,INDEX($D$43:$W$60,MATCH(1,入力!BF51:BF80),4),$S$4=入力!$AW$41,INDEX(入力!$D$43:$W$72,1,MATCH(1,入力!BE51:BE80)),$S$4=入力!$AO$28,INDEX($D$43:$W$60,1,MATCH(1,入力!BF51:BF80)),$S$4=入力!$AW$41,INDEX(入力!$D$43:$W$72,MATCH(1,入力!$AU$43:$AU$72),4))</f>
        <v>#N/A</v>
      </c>
      <c r="P31" s="750"/>
      <c r="Q31" s="751"/>
    </row>
    <row r="32" spans="1:17" ht="20.149999999999999" customHeight="1">
      <c r="A32" s="123">
        <v>10</v>
      </c>
      <c r="B32" s="744" t="str" cm="1">
        <f t="array" ref="B32">IFERROR(_xlfn.IFS($S$4="","",$S$4=入力!$AU$41,INDEX(入力!$D$43:$W$72,MATCH(A32,入力!$AU$43:$AU$72,0),1),$S$4=入力!$AV$41,INDEX(入力!$D$43:$W$72,MATCH(A32,入力!$AV$43:$AV$72,0),1),$S$4=入力!$AW$41,INDEX(入力!$D$43:$W$72,MATCH(A32,入力!$AW$43:$AW$72,0),1)),"")</f>
        <v/>
      </c>
      <c r="C32" s="745" t="e">
        <f>IF(入力!#REF!="","",+入力!#REF!)</f>
        <v>#REF!</v>
      </c>
      <c r="D32" s="746" t="e">
        <f>IF(入力!#REF!="","",+入力!#REF!)</f>
        <v>#REF!</v>
      </c>
      <c r="E32" s="14" t="str" cm="1">
        <f t="array" ref="E32">IFERROR(_xlfn.IFS($S$4="","",$S$4=入力!$AU$41,INDEX(入力!$D$43:$W$72,MATCH(A32,入力!$AU$43:$AU$72,0),4),$S$4=入力!$AV$41,INDEX(入力!$D$43:$W$72,MATCH(A32,入力!$AV$43:$AV$72,0),4),$S$4=入力!$AW$41,INDEX(入力!$D$43:$W$72,MATCH(A32,入力!$AW$43:$AW$72,0),4)),"")</f>
        <v/>
      </c>
      <c r="F32" s="3" t="str" cm="1">
        <f t="array" ref="F32">IFERROR(_xlfn.IFS($S$4="","",$S$4=入力!$AU$41,INDEX(入力!$D$43:$W$72,MATCH(A32,入力!$AU$43:$AU$72,0),5),$S$4=入力!$AV$41,INDEX(入力!$D$43:$W$72,MATCH(A32,入力!$AV$43:$AV$72,0),5),$S$4=入力!$AW$41,INDEX(入力!$D$43:$W$72,MATCH(A32,入力!$AW$43:$AW$72,0),5)),"")</f>
        <v/>
      </c>
      <c r="G32" s="747" t="str" cm="1">
        <f t="array" ref="G32">IFERROR(_xlfn.IFS($S$4="","",$S$4=入力!$AU$41,INDEX(入力!$D$43:$W$72,MATCH(A32,入力!$AU$43:$AU$72,0),6),$S$4=入力!$AV$41,INDEX(入力!$D$43:$W$72,MATCH(A32,入力!$AV$43:$AV$72,0),6),$S$4=入力!$AW$41,INDEX(入力!$D$43:$W$72,MATCH(A32,入力!$AW$43:$AW$72,0),6)),"")</f>
        <v/>
      </c>
      <c r="H32" s="748" t="e" cm="1">
        <f t="array" ref="H32">_xlfn.IFS($S$4="","",$S$4=入力!$AU$41,INDEX(入力!$D$43:$W$72,MATCH(1,入力!$AU$43:$AU$72),5),$S$4=入力!$AV$41,INDEX($D$43:$W$60,MATCH(1,入力!$AV$43:$AV$72),5),$S$4=入力!$AW$41,INDEX(入力!$D$43:$W$72,1,MATCH(1,入力!$AW$43:$AW$72),5))</f>
        <v>#N/A</v>
      </c>
      <c r="I32" s="748" t="e" cm="1">
        <f t="array" ref="I32">_xlfn.IFS($S$4="","",$S$4=入力!$AU$41,INDEX(入力!$D$43:$W$72,MATCH(1,入力!$AU$43:$AU$72),5),$S$4=入力!$AV$41,INDEX($D$43:$W$60,MATCH(1,入力!$AV$43:$AV$72),5),$S$4=入力!$AW$41,INDEX(入力!$D$43:$W$72,1,MATCH(1,入力!$AW$43:$AW$72),5))</f>
        <v>#N/A</v>
      </c>
      <c r="J32" s="749" t="e" cm="1">
        <f t="array" ref="J32">_xlfn.IFS($S$4="","",$S$4=入力!$AU$41,INDEX(入力!$D$43:$W$72,MATCH(1,入力!$AU$43:$AU$72),5),$S$4=入力!$AV$41,INDEX($D$43:$W$60,MATCH(1,入力!$AV$43:$AV$72),5),$S$4=入力!$AW$41,INDEX(入力!$D$43:$W$72,1,MATCH(1,入力!$AW$43:$AW$72),5))</f>
        <v>#N/A</v>
      </c>
      <c r="K32" s="2" t="str" cm="1">
        <f t="array" ref="K32">IFERROR(_xlfn.IFS($S$4="","",$S$4=入力!$AU$41,INDEX(入力!$D$43:$W$72,MATCH(A32,入力!$AU$43:$AU$72,0),12),$S$4=入力!$AV$41,INDEX(入力!$D$43:$W$72,MATCH(A32,入力!$AV$43:$AV$72,0),12),$S$4=入力!$AW$41,INDEX(入力!$D$43:$W$72,MATCH(A32,入力!$AW$43:$AW$72,0),12)),"")</f>
        <v/>
      </c>
      <c r="L32" s="2" t="str" cm="1">
        <f t="array" ref="L32">IFERROR(_xlfn.IFS($S$4="","",$S$4=入力!$AU$41,INDEX(入力!$D$43:$W$72,MATCH(A32,入力!$AU$43:$AU$72,0),13),$S$4=入力!$AV$41,INDEX(入力!$D$43:$W$72,MATCH(A32,入力!$AV$43:$AV$72,0),13),$S$4=入力!$AW$41,INDEX(入力!$D$43:$W$72,MATCH(A32,入力!$AW$43:$AW$72,0),13)),"")</f>
        <v/>
      </c>
      <c r="M32" s="744" t="str" cm="1">
        <f t="array" ref="M32">IFERROR(_xlfn.IFS($S$4="","",$S$4=入力!$AU$41,INDEX(入力!$D$43:$W$72,MATCH(A32,入力!$AU$43:$AU$72,0),15),$S$4=入力!$AV$41,INDEX(入力!$D$43:$W$72,MATCH(A32,入力!$AV$43:$AV$72,0),15),$S$4=入力!$AW$41,INDEX(入力!$D$43:$W$72,MATCH(A32,入力!$AW$43:$AW$72,0),15)),"")</f>
        <v/>
      </c>
      <c r="N32" s="745" t="e" cm="1">
        <f t="array" ref="N32">_xlfn.IFS($S$4="","",$S$4=入力!$AU$41,INDEX(入力!$D$43:$W$72,MATCH(1,入力!BD52:BD81),4),$S$4=入力!$AV$41,INDEX($D$43:$W$60,MATCH(1,入力!BE52:BE81),4),$S$4=入力!$AW$41,INDEX(入力!$D$43:$W$72,1,MATCH(1,入力!BD52:BD81)),$S$4=入力!$AO$28,INDEX($D$43:$W$60,1,MATCH(1,入力!BE52:BE81)),$S$4=入力!$AW$41,INDEX(入力!$D$43:$W$72,MATCH(1,入力!$AU$43:$AU$72),4))</f>
        <v>#N/A</v>
      </c>
      <c r="O32" s="746" t="e" cm="1">
        <f t="array" ref="O32">_xlfn.IFS($S$4="","",$S$4=入力!$AU$41,INDEX(入力!$D$43:$W$72,MATCH(1,入力!BE52:BE81),4),$S$4=入力!$AV$41,INDEX($D$43:$W$60,MATCH(1,入力!BF52:BF81),4),$S$4=入力!$AW$41,INDEX(入力!$D$43:$W$72,1,MATCH(1,入力!BE52:BE81)),$S$4=入力!$AO$28,INDEX($D$43:$W$60,1,MATCH(1,入力!BF52:BF81)),$S$4=入力!$AW$41,INDEX(入力!$D$43:$W$72,MATCH(1,入力!$AU$43:$AU$72),4))</f>
        <v>#N/A</v>
      </c>
      <c r="P32" s="750"/>
      <c r="Q32" s="751"/>
    </row>
    <row r="33" spans="1:17" ht="20.149999999999999" customHeight="1">
      <c r="A33" s="123">
        <v>11</v>
      </c>
      <c r="B33" s="744" t="str" cm="1">
        <f t="array" ref="B33">IFERROR(_xlfn.IFS($S$4="","",$S$4=入力!$AU$41,INDEX(入力!$D$43:$W$72,MATCH(A33,入力!$AU$43:$AU$72,0),1),$S$4=入力!$AV$41,INDEX(入力!$D$43:$W$72,MATCH(A33,入力!$AV$43:$AV$72,0),1),$S$4=入力!$AW$41,INDEX(入力!$D$43:$W$72,MATCH(A33,入力!$AW$43:$AW$72,0),1)),"")</f>
        <v/>
      </c>
      <c r="C33" s="745" t="e">
        <f>IF(入力!#REF!="","",+入力!#REF!)</f>
        <v>#REF!</v>
      </c>
      <c r="D33" s="746" t="e">
        <f>IF(入力!#REF!="","",+入力!#REF!)</f>
        <v>#REF!</v>
      </c>
      <c r="E33" s="14" t="str" cm="1">
        <f t="array" ref="E33">IFERROR(_xlfn.IFS($S$4="","",$S$4=入力!$AU$41,INDEX(入力!$D$43:$W$72,MATCH(A33,入力!$AU$43:$AU$72,0),4),$S$4=入力!$AV$41,INDEX(入力!$D$43:$W$72,MATCH(A33,入力!$AV$43:$AV$72,0),4),$S$4=入力!$AW$41,INDEX(入力!$D$43:$W$72,MATCH(A33,入力!$AW$43:$AW$72,0),4)),"")</f>
        <v/>
      </c>
      <c r="F33" s="3" t="str" cm="1">
        <f t="array" ref="F33">IFERROR(_xlfn.IFS($S$4="","",$S$4=入力!$AU$41,INDEX(入力!$D$43:$W$72,MATCH(A33,入力!$AU$43:$AU$72,0),5),$S$4=入力!$AV$41,INDEX(入力!$D$43:$W$72,MATCH(A33,入力!$AV$43:$AV$72,0),5),$S$4=入力!$AW$41,INDEX(入力!$D$43:$W$72,MATCH(A33,入力!$AW$43:$AW$72,0),5)),"")</f>
        <v/>
      </c>
      <c r="G33" s="747" t="str" cm="1">
        <f t="array" ref="G33">IFERROR(_xlfn.IFS($S$4="","",$S$4=入力!$AU$41,INDEX(入力!$D$43:$W$72,MATCH(A33,入力!$AU$43:$AU$72,0),6),$S$4=入力!$AV$41,INDEX(入力!$D$43:$W$72,MATCH(A33,入力!$AV$43:$AV$72,0),6),$S$4=入力!$AW$41,INDEX(入力!$D$43:$W$72,MATCH(A33,入力!$AW$43:$AW$72,0),6)),"")</f>
        <v/>
      </c>
      <c r="H33" s="748" t="e" cm="1">
        <f t="array" ref="H33">_xlfn.IFS($S$4="","",$S$4=入力!$AU$41,INDEX(入力!$D$43:$W$72,MATCH(1,入力!$AU$43:$AU$72),5),$S$4=入力!$AV$41,INDEX($D$43:$W$60,MATCH(1,入力!$AV$43:$AV$72),5),$S$4=入力!$AW$41,INDEX(入力!$D$43:$W$72,1,MATCH(1,入力!$AW$43:$AW$72),5))</f>
        <v>#N/A</v>
      </c>
      <c r="I33" s="748" t="e" cm="1">
        <f t="array" ref="I33">_xlfn.IFS($S$4="","",$S$4=入力!$AU$41,INDEX(入力!$D$43:$W$72,MATCH(1,入力!$AU$43:$AU$72),5),$S$4=入力!$AV$41,INDEX($D$43:$W$60,MATCH(1,入力!$AV$43:$AV$72),5),$S$4=入力!$AW$41,INDEX(入力!$D$43:$W$72,1,MATCH(1,入力!$AW$43:$AW$72),5))</f>
        <v>#N/A</v>
      </c>
      <c r="J33" s="749" t="e" cm="1">
        <f t="array" ref="J33">_xlfn.IFS($S$4="","",$S$4=入力!$AU$41,INDEX(入力!$D$43:$W$72,MATCH(1,入力!$AU$43:$AU$72),5),$S$4=入力!$AV$41,INDEX($D$43:$W$60,MATCH(1,入力!$AV$43:$AV$72),5),$S$4=入力!$AW$41,INDEX(入力!$D$43:$W$72,1,MATCH(1,入力!$AW$43:$AW$72),5))</f>
        <v>#N/A</v>
      </c>
      <c r="K33" s="2" t="str" cm="1">
        <f t="array" ref="K33">IFERROR(_xlfn.IFS($S$4="","",$S$4=入力!$AU$41,INDEX(入力!$D$43:$W$72,MATCH(A33,入力!$AU$43:$AU$72,0),12),$S$4=入力!$AV$41,INDEX(入力!$D$43:$W$72,MATCH(A33,入力!$AV$43:$AV$72,0),12),$S$4=入力!$AW$41,INDEX(入力!$D$43:$W$72,MATCH(A33,入力!$AW$43:$AW$72,0),12)),"")</f>
        <v/>
      </c>
      <c r="L33" s="2" t="str" cm="1">
        <f t="array" ref="L33">IFERROR(_xlfn.IFS($S$4="","",$S$4=入力!$AU$41,INDEX(入力!$D$43:$W$72,MATCH(A33,入力!$AU$43:$AU$72,0),13),$S$4=入力!$AV$41,INDEX(入力!$D$43:$W$72,MATCH(A33,入力!$AV$43:$AV$72,0),13),$S$4=入力!$AW$41,INDEX(入力!$D$43:$W$72,MATCH(A33,入力!$AW$43:$AW$72,0),13)),"")</f>
        <v/>
      </c>
      <c r="M33" s="744" t="str" cm="1">
        <f t="array" ref="M33">IFERROR(_xlfn.IFS($S$4="","",$S$4=入力!$AU$41,INDEX(入力!$D$43:$W$72,MATCH(A33,入力!$AU$43:$AU$72,0),15),$S$4=入力!$AV$41,INDEX(入力!$D$43:$W$72,MATCH(A33,入力!$AV$43:$AV$72,0),15),$S$4=入力!$AW$41,INDEX(入力!$D$43:$W$72,MATCH(A33,入力!$AW$43:$AW$72,0),15)),"")</f>
        <v/>
      </c>
      <c r="N33" s="745" t="e" cm="1">
        <f t="array" ref="N33">_xlfn.IFS($S$4="","",$S$4=入力!$AU$41,INDEX(入力!$D$43:$W$72,MATCH(1,入力!BD53:BD82),4),$S$4=入力!$AV$41,INDEX($D$43:$W$60,MATCH(1,入力!BE53:BE82),4),$S$4=入力!$AW$41,INDEX(入力!$D$43:$W$72,1,MATCH(1,入力!BD53:BD82)),$S$4=入力!$AO$28,INDEX($D$43:$W$60,1,MATCH(1,入力!BE53:BE82)),$S$4=入力!$AW$41,INDEX(入力!$D$43:$W$72,MATCH(1,入力!$AU$43:$AU$72),4))</f>
        <v>#N/A</v>
      </c>
      <c r="O33" s="746" t="e" cm="1">
        <f t="array" ref="O33">_xlfn.IFS($S$4="","",$S$4=入力!$AU$41,INDEX(入力!$D$43:$W$72,MATCH(1,入力!BE53:BE82),4),$S$4=入力!$AV$41,INDEX($D$43:$W$60,MATCH(1,入力!BF53:BF82),4),$S$4=入力!$AW$41,INDEX(入力!$D$43:$W$72,1,MATCH(1,入力!BE53:BE82)),$S$4=入力!$AO$28,INDEX($D$43:$W$60,1,MATCH(1,入力!BF53:BF82)),$S$4=入力!$AW$41,INDEX(入力!$D$43:$W$72,MATCH(1,入力!$AU$43:$AU$72),4))</f>
        <v>#N/A</v>
      </c>
      <c r="P33" s="750"/>
      <c r="Q33" s="751"/>
    </row>
    <row r="34" spans="1:17" ht="20.149999999999999" customHeight="1">
      <c r="A34" s="123">
        <v>12</v>
      </c>
      <c r="B34" s="744" t="str" cm="1">
        <f t="array" ref="B34">IFERROR(_xlfn.IFS($S$4="","",$S$4=入力!$AU$41,INDEX(入力!$D$43:$W$72,MATCH(A34,入力!$AU$43:$AU$72,0),1),$S$4=入力!$AV$41,INDEX(入力!$D$43:$W$72,MATCH(A34,入力!$AV$43:$AV$72,0),1),$S$4=入力!$AW$41,INDEX(入力!$D$43:$W$72,MATCH(A34,入力!$AW$43:$AW$72,0),1)),"")</f>
        <v/>
      </c>
      <c r="C34" s="745" t="e">
        <f>IF(入力!#REF!="","",+入力!#REF!)</f>
        <v>#REF!</v>
      </c>
      <c r="D34" s="746" t="e">
        <f>IF(入力!#REF!="","",+入力!#REF!)</f>
        <v>#REF!</v>
      </c>
      <c r="E34" s="14" t="str" cm="1">
        <f t="array" ref="E34">IFERROR(_xlfn.IFS($S$4="","",$S$4=入力!$AU$41,INDEX(入力!$D$43:$W$72,MATCH(A34,入力!$AU$43:$AU$72,0),4),$S$4=入力!$AV$41,INDEX(入力!$D$43:$W$72,MATCH(A34,入力!$AV$43:$AV$72,0),4),$S$4=入力!$AW$41,INDEX(入力!$D$43:$W$72,MATCH(A34,入力!$AW$43:$AW$72,0),4)),"")</f>
        <v/>
      </c>
      <c r="F34" s="3" t="str" cm="1">
        <f t="array" ref="F34">IFERROR(_xlfn.IFS($S$4="","",$S$4=入力!$AU$41,INDEX(入力!$D$43:$W$72,MATCH(A34,入力!$AU$43:$AU$72,0),5),$S$4=入力!$AV$41,INDEX(入力!$D$43:$W$72,MATCH(A34,入力!$AV$43:$AV$72,0),5),$S$4=入力!$AW$41,INDEX(入力!$D$43:$W$72,MATCH(A34,入力!$AW$43:$AW$72,0),5)),"")</f>
        <v/>
      </c>
      <c r="G34" s="747" t="str" cm="1">
        <f t="array" ref="G34">IFERROR(_xlfn.IFS($S$4="","",$S$4=入力!$AU$41,INDEX(入力!$D$43:$W$72,MATCH(A34,入力!$AU$43:$AU$72,0),6),$S$4=入力!$AV$41,INDEX(入力!$D$43:$W$72,MATCH(A34,入力!$AV$43:$AV$72,0),6),$S$4=入力!$AW$41,INDEX(入力!$D$43:$W$72,MATCH(A34,入力!$AW$43:$AW$72,0),6)),"")</f>
        <v/>
      </c>
      <c r="H34" s="748" t="e" cm="1">
        <f t="array" ref="H34">_xlfn.IFS($S$4="","",$S$4=入力!$AU$41,INDEX(入力!$D$43:$W$72,MATCH(1,入力!$AU$43:$AU$72),5),$S$4=入力!$AV$41,INDEX($D$43:$W$60,MATCH(1,入力!$AV$43:$AV$72),5),$S$4=入力!$AW$41,INDEX(入力!$D$43:$W$72,1,MATCH(1,入力!$AW$43:$AW$72),5))</f>
        <v>#N/A</v>
      </c>
      <c r="I34" s="748" t="e" cm="1">
        <f t="array" ref="I34">_xlfn.IFS($S$4="","",$S$4=入力!$AU$41,INDEX(入力!$D$43:$W$72,MATCH(1,入力!$AU$43:$AU$72),5),$S$4=入力!$AV$41,INDEX($D$43:$W$60,MATCH(1,入力!$AV$43:$AV$72),5),$S$4=入力!$AW$41,INDEX(入力!$D$43:$W$72,1,MATCH(1,入力!$AW$43:$AW$72),5))</f>
        <v>#N/A</v>
      </c>
      <c r="J34" s="749" t="e" cm="1">
        <f t="array" ref="J34">_xlfn.IFS($S$4="","",$S$4=入力!$AU$41,INDEX(入力!$D$43:$W$72,MATCH(1,入力!$AU$43:$AU$72),5),$S$4=入力!$AV$41,INDEX($D$43:$W$60,MATCH(1,入力!$AV$43:$AV$72),5),$S$4=入力!$AW$41,INDEX(入力!$D$43:$W$72,1,MATCH(1,入力!$AW$43:$AW$72),5))</f>
        <v>#N/A</v>
      </c>
      <c r="K34" s="2" t="str" cm="1">
        <f t="array" ref="K34">IFERROR(_xlfn.IFS($S$4="","",$S$4=入力!$AU$41,INDEX(入力!$D$43:$W$72,MATCH(A34,入力!$AU$43:$AU$72,0),12),$S$4=入力!$AV$41,INDEX(入力!$D$43:$W$72,MATCH(A34,入力!$AV$43:$AV$72,0),12),$S$4=入力!$AW$41,INDEX(入力!$D$43:$W$72,MATCH(A34,入力!$AW$43:$AW$72,0),12)),"")</f>
        <v/>
      </c>
      <c r="L34" s="2" t="str" cm="1">
        <f t="array" ref="L34">IFERROR(_xlfn.IFS($S$4="","",$S$4=入力!$AU$41,INDEX(入力!$D$43:$W$72,MATCH(A34,入力!$AU$43:$AU$72,0),13),$S$4=入力!$AV$41,INDEX(入力!$D$43:$W$72,MATCH(A34,入力!$AV$43:$AV$72,0),13),$S$4=入力!$AW$41,INDEX(入力!$D$43:$W$72,MATCH(A34,入力!$AW$43:$AW$72,0),13)),"")</f>
        <v/>
      </c>
      <c r="M34" s="744" t="str" cm="1">
        <f t="array" ref="M34">IFERROR(_xlfn.IFS($S$4="","",$S$4=入力!$AU$41,INDEX(入力!$D$43:$W$72,MATCH(A34,入力!$AU$43:$AU$72,0),15),$S$4=入力!$AV$41,INDEX(入力!$D$43:$W$72,MATCH(A34,入力!$AV$43:$AV$72,0),15),$S$4=入力!$AW$41,INDEX(入力!$D$43:$W$72,MATCH(A34,入力!$AW$43:$AW$72,0),15)),"")</f>
        <v/>
      </c>
      <c r="N34" s="745" t="e" cm="1">
        <f t="array" ref="N34">_xlfn.IFS($S$4="","",$S$4=入力!$AU$41,INDEX(入力!$D$43:$W$72,MATCH(1,入力!BD54:BD83),4),$S$4=入力!$AV$41,INDEX($D$43:$W$60,MATCH(1,入力!BE54:BE83),4),$S$4=入力!$AW$41,INDEX(入力!$D$43:$W$72,1,MATCH(1,入力!BD54:BD83)),$S$4=入力!$AO$28,INDEX($D$43:$W$60,1,MATCH(1,入力!BE54:BE83)),$S$4=入力!$AW$41,INDEX(入力!$D$43:$W$72,MATCH(1,入力!$AU$43:$AU$72),4))</f>
        <v>#N/A</v>
      </c>
      <c r="O34" s="746" t="e" cm="1">
        <f t="array" ref="O34">_xlfn.IFS($S$4="","",$S$4=入力!$AU$41,INDEX(入力!$D$43:$W$72,MATCH(1,入力!BE54:BE83),4),$S$4=入力!$AV$41,INDEX($D$43:$W$60,MATCH(1,入力!BF54:BF83),4),$S$4=入力!$AW$41,INDEX(入力!$D$43:$W$72,1,MATCH(1,入力!BE54:BE83)),$S$4=入力!$AO$28,INDEX($D$43:$W$60,1,MATCH(1,入力!BF54:BF83)),$S$4=入力!$AW$41,INDEX(入力!$D$43:$W$72,MATCH(1,入力!$AU$43:$AU$72),4))</f>
        <v>#N/A</v>
      </c>
      <c r="P34" s="750"/>
      <c r="Q34" s="751"/>
    </row>
    <row r="35" spans="1:17" ht="20.149999999999999" customHeight="1">
      <c r="A35" s="123">
        <v>13</v>
      </c>
      <c r="B35" s="744" t="str" cm="1">
        <f t="array" ref="B35">IFERROR(_xlfn.IFS($S$4="","",$S$4=入力!$AU$41,INDEX(入力!$D$43:$W$72,MATCH(A35,入力!$AU$43:$AU$72,0),1),$S$4=入力!$AV$41,INDEX(入力!$D$43:$W$72,MATCH(A35,入力!$AV$43:$AV$72,0),1),$S$4=入力!$AW$41,INDEX(入力!$D$43:$W$72,MATCH(A35,入力!$AW$43:$AW$72,0),1)),"")</f>
        <v/>
      </c>
      <c r="C35" s="745" t="e">
        <f>IF(入力!#REF!="","",+入力!#REF!)</f>
        <v>#REF!</v>
      </c>
      <c r="D35" s="746" t="e">
        <f>IF(入力!#REF!="","",+入力!#REF!)</f>
        <v>#REF!</v>
      </c>
      <c r="E35" s="14" t="str" cm="1">
        <f t="array" ref="E35">IFERROR(_xlfn.IFS($S$4="","",$S$4=入力!$AU$41,INDEX(入力!$D$43:$W$72,MATCH(A35,入力!$AU$43:$AU$72,0),4),$S$4=入力!$AV$41,INDEX(入力!$D$43:$W$72,MATCH(A35,入力!$AV$43:$AV$72,0),4),$S$4=入力!$AW$41,INDEX(入力!$D$43:$W$72,MATCH(A35,入力!$AW$43:$AW$72,0),4)),"")</f>
        <v/>
      </c>
      <c r="F35" s="3" t="str" cm="1">
        <f t="array" ref="F35">IFERROR(_xlfn.IFS($S$4="","",$S$4=入力!$AU$41,INDEX(入力!$D$43:$W$72,MATCH(A35,入力!$AU$43:$AU$72,0),5),$S$4=入力!$AV$41,INDEX(入力!$D$43:$W$72,MATCH(A35,入力!$AV$43:$AV$72,0),5),$S$4=入力!$AW$41,INDEX(入力!$D$43:$W$72,MATCH(A35,入力!$AW$43:$AW$72,0),5)),"")</f>
        <v/>
      </c>
      <c r="G35" s="747" t="str" cm="1">
        <f t="array" ref="G35">IFERROR(_xlfn.IFS($S$4="","",$S$4=入力!$AU$41,INDEX(入力!$D$43:$W$72,MATCH(A35,入力!$AU$43:$AU$72,0),6),$S$4=入力!$AV$41,INDEX(入力!$D$43:$W$72,MATCH(A35,入力!$AV$43:$AV$72,0),6),$S$4=入力!$AW$41,INDEX(入力!$D$43:$W$72,MATCH(A35,入力!$AW$43:$AW$72,0),6)),"")</f>
        <v/>
      </c>
      <c r="H35" s="748" t="e" cm="1">
        <f t="array" ref="H35">_xlfn.IFS($S$4="","",$S$4=入力!$AU$41,INDEX(入力!$D$43:$W$72,MATCH(1,入力!$AU$43:$AU$72),5),$S$4=入力!$AV$41,INDEX($D$43:$W$60,MATCH(1,入力!$AV$43:$AV$72),5),$S$4=入力!$AW$41,INDEX(入力!$D$43:$W$72,1,MATCH(1,入力!$AW$43:$AW$72),5))</f>
        <v>#N/A</v>
      </c>
      <c r="I35" s="748" t="e" cm="1">
        <f t="array" ref="I35">_xlfn.IFS($S$4="","",$S$4=入力!$AU$41,INDEX(入力!$D$43:$W$72,MATCH(1,入力!$AU$43:$AU$72),5),$S$4=入力!$AV$41,INDEX($D$43:$W$60,MATCH(1,入力!$AV$43:$AV$72),5),$S$4=入力!$AW$41,INDEX(入力!$D$43:$W$72,1,MATCH(1,入力!$AW$43:$AW$72),5))</f>
        <v>#N/A</v>
      </c>
      <c r="J35" s="749" t="e" cm="1">
        <f t="array" ref="J35">_xlfn.IFS($S$4="","",$S$4=入力!$AU$41,INDEX(入力!$D$43:$W$72,MATCH(1,入力!$AU$43:$AU$72),5),$S$4=入力!$AV$41,INDEX($D$43:$W$60,MATCH(1,入力!$AV$43:$AV$72),5),$S$4=入力!$AW$41,INDEX(入力!$D$43:$W$72,1,MATCH(1,入力!$AW$43:$AW$72),5))</f>
        <v>#N/A</v>
      </c>
      <c r="K35" s="2" t="str" cm="1">
        <f t="array" ref="K35">IFERROR(_xlfn.IFS($S$4="","",$S$4=入力!$AU$41,INDEX(入力!$D$43:$W$72,MATCH(A35,入力!$AU$43:$AU$72,0),12),$S$4=入力!$AV$41,INDEX(入力!$D$43:$W$72,MATCH(A35,入力!$AV$43:$AV$72,0),12),$S$4=入力!$AW$41,INDEX(入力!$D$43:$W$72,MATCH(A35,入力!$AW$43:$AW$72,0),12)),"")</f>
        <v/>
      </c>
      <c r="L35" s="2" t="str" cm="1">
        <f t="array" ref="L35">IFERROR(_xlfn.IFS($S$4="","",$S$4=入力!$AU$41,INDEX(入力!$D$43:$W$72,MATCH(A35,入力!$AU$43:$AU$72,0),13),$S$4=入力!$AV$41,INDEX(入力!$D$43:$W$72,MATCH(A35,入力!$AV$43:$AV$72,0),13),$S$4=入力!$AW$41,INDEX(入力!$D$43:$W$72,MATCH(A35,入力!$AW$43:$AW$72,0),13)),"")</f>
        <v/>
      </c>
      <c r="M35" s="744" t="str" cm="1">
        <f t="array" ref="M35">IFERROR(_xlfn.IFS($S$4="","",$S$4=入力!$AU$41,INDEX(入力!$D$43:$W$72,MATCH(A35,入力!$AU$43:$AU$72,0),15),$S$4=入力!$AV$41,INDEX(入力!$D$43:$W$72,MATCH(A35,入力!$AV$43:$AV$72,0),15),$S$4=入力!$AW$41,INDEX(入力!$D$43:$W$72,MATCH(A35,入力!$AW$43:$AW$72,0),15)),"")</f>
        <v/>
      </c>
      <c r="N35" s="745" t="e" cm="1">
        <f t="array" ref="N35">_xlfn.IFS($S$4="","",$S$4=入力!$AU$41,INDEX(入力!$D$43:$W$72,MATCH(1,入力!BD55:BD84),4),$S$4=入力!$AV$41,INDEX($D$43:$W$60,MATCH(1,入力!BE55:BE84),4),$S$4=入力!$AW$41,INDEX(入力!$D$43:$W$72,1,MATCH(1,入力!BD55:BD84)),$S$4=入力!$AO$28,INDEX($D$43:$W$60,1,MATCH(1,入力!BE55:BE84)),$S$4=入力!$AW$41,INDEX(入力!$D$43:$W$72,MATCH(1,入力!$AU$43:$AU$72),4))</f>
        <v>#N/A</v>
      </c>
      <c r="O35" s="746" t="e" cm="1">
        <f t="array" ref="O35">_xlfn.IFS($S$4="","",$S$4=入力!$AU$41,INDEX(入力!$D$43:$W$72,MATCH(1,入力!BE55:BE84),4),$S$4=入力!$AV$41,INDEX($D$43:$W$60,MATCH(1,入力!BF55:BF84),4),$S$4=入力!$AW$41,INDEX(入力!$D$43:$W$72,1,MATCH(1,入力!BE55:BE84)),$S$4=入力!$AO$28,INDEX($D$43:$W$60,1,MATCH(1,入力!BF55:BF84)),$S$4=入力!$AW$41,INDEX(入力!$D$43:$W$72,MATCH(1,入力!$AU$43:$AU$72),4))</f>
        <v>#N/A</v>
      </c>
      <c r="P35" s="750"/>
      <c r="Q35" s="751"/>
    </row>
    <row r="36" spans="1:17" ht="20.149999999999999" customHeight="1">
      <c r="A36" s="123">
        <v>14</v>
      </c>
      <c r="B36" s="744" t="str" cm="1">
        <f t="array" ref="B36">IFERROR(_xlfn.IFS($S$4="","",$S$4=入力!$AU$41,INDEX(入力!$D$43:$W$72,MATCH(A36,入力!$AU$43:$AU$72,0),1),$S$4=入力!$AV$41,INDEX(入力!$D$43:$W$72,MATCH(A36,入力!$AV$43:$AV$72,0),1),$S$4=入力!$AW$41,INDEX(入力!$D$43:$W$72,MATCH(A36,入力!$AW$43:$AW$72,0),1)),"")</f>
        <v/>
      </c>
      <c r="C36" s="745" t="e">
        <f>IF(入力!#REF!="","",+入力!#REF!)</f>
        <v>#REF!</v>
      </c>
      <c r="D36" s="746" t="e">
        <f>IF(入力!#REF!="","",+入力!#REF!)</f>
        <v>#REF!</v>
      </c>
      <c r="E36" s="14" t="str" cm="1">
        <f t="array" ref="E36">IFERROR(_xlfn.IFS($S$4="","",$S$4=入力!$AU$41,INDEX(入力!$D$43:$W$72,MATCH(A36,入力!$AU$43:$AU$72,0),4),$S$4=入力!$AV$41,INDEX(入力!$D$43:$W$72,MATCH(A36,入力!$AV$43:$AV$72,0),4),$S$4=入力!$AW$41,INDEX(入力!$D$43:$W$72,MATCH(A36,入力!$AW$43:$AW$72,0),4)),"")</f>
        <v/>
      </c>
      <c r="F36" s="3" t="str" cm="1">
        <f t="array" ref="F36">IFERROR(_xlfn.IFS($S$4="","",$S$4=入力!$AU$41,INDEX(入力!$D$43:$W$72,MATCH(A36,入力!$AU$43:$AU$72,0),5),$S$4=入力!$AV$41,INDEX(入力!$D$43:$W$72,MATCH(A36,入力!$AV$43:$AV$72,0),5),$S$4=入力!$AW$41,INDEX(入力!$D$43:$W$72,MATCH(A36,入力!$AW$43:$AW$72,0),5)),"")</f>
        <v/>
      </c>
      <c r="G36" s="747" t="str" cm="1">
        <f t="array" ref="G36">IFERROR(_xlfn.IFS($S$4="","",$S$4=入力!$AU$41,INDEX(入力!$D$43:$W$72,MATCH(A36,入力!$AU$43:$AU$72,0),6),$S$4=入力!$AV$41,INDEX(入力!$D$43:$W$72,MATCH(A36,入力!$AV$43:$AV$72,0),6),$S$4=入力!$AW$41,INDEX(入力!$D$43:$W$72,MATCH(A36,入力!$AW$43:$AW$72,0),6)),"")</f>
        <v/>
      </c>
      <c r="H36" s="748" t="e" cm="1">
        <f t="array" ref="H36">_xlfn.IFS($S$4="","",$S$4=入力!$AU$41,INDEX(入力!$D$43:$W$72,MATCH(1,入力!$AU$43:$AU$72),5),$S$4=入力!$AV$41,INDEX($D$43:$W$60,MATCH(1,入力!$AV$43:$AV$72),5),$S$4=入力!$AW$41,INDEX(入力!$D$43:$W$72,1,MATCH(1,入力!$AW$43:$AW$72),5))</f>
        <v>#N/A</v>
      </c>
      <c r="I36" s="748" t="e" cm="1">
        <f t="array" ref="I36">_xlfn.IFS($S$4="","",$S$4=入力!$AU$41,INDEX(入力!$D$43:$W$72,MATCH(1,入力!$AU$43:$AU$72),5),$S$4=入力!$AV$41,INDEX($D$43:$W$60,MATCH(1,入力!$AV$43:$AV$72),5),$S$4=入力!$AW$41,INDEX(入力!$D$43:$W$72,1,MATCH(1,入力!$AW$43:$AW$72),5))</f>
        <v>#N/A</v>
      </c>
      <c r="J36" s="749" t="e" cm="1">
        <f t="array" ref="J36">_xlfn.IFS($S$4="","",$S$4=入力!$AU$41,INDEX(入力!$D$43:$W$72,MATCH(1,入力!$AU$43:$AU$72),5),$S$4=入力!$AV$41,INDEX($D$43:$W$60,MATCH(1,入力!$AV$43:$AV$72),5),$S$4=入力!$AW$41,INDEX(入力!$D$43:$W$72,1,MATCH(1,入力!$AW$43:$AW$72),5))</f>
        <v>#N/A</v>
      </c>
      <c r="K36" s="2" t="str" cm="1">
        <f t="array" ref="K36">IFERROR(_xlfn.IFS($S$4="","",$S$4=入力!$AU$41,INDEX(入力!$D$43:$W$72,MATCH(A36,入力!$AU$43:$AU$72,0),12),$S$4=入力!$AV$41,INDEX(入力!$D$43:$W$72,MATCH(A36,入力!$AV$43:$AV$72,0),12),$S$4=入力!$AW$41,INDEX(入力!$D$43:$W$72,MATCH(A36,入力!$AW$43:$AW$72,0),12)),"")</f>
        <v/>
      </c>
      <c r="L36" s="2" t="str" cm="1">
        <f t="array" ref="L36">IFERROR(_xlfn.IFS($S$4="","",$S$4=入力!$AU$41,INDEX(入力!$D$43:$W$72,MATCH(A36,入力!$AU$43:$AU$72,0),13),$S$4=入力!$AV$41,INDEX(入力!$D$43:$W$72,MATCH(A36,入力!$AV$43:$AV$72,0),13),$S$4=入力!$AW$41,INDEX(入力!$D$43:$W$72,MATCH(A36,入力!$AW$43:$AW$72,0),13)),"")</f>
        <v/>
      </c>
      <c r="M36" s="744" t="str" cm="1">
        <f t="array" ref="M36">IFERROR(_xlfn.IFS($S$4="","",$S$4=入力!$AU$41,INDEX(入力!$D$43:$W$72,MATCH(A36,入力!$AU$43:$AU$72,0),15),$S$4=入力!$AV$41,INDEX(入力!$D$43:$W$72,MATCH(A36,入力!$AV$43:$AV$72,0),15),$S$4=入力!$AW$41,INDEX(入力!$D$43:$W$72,MATCH(A36,入力!$AW$43:$AW$72,0),15)),"")</f>
        <v/>
      </c>
      <c r="N36" s="745" t="e" cm="1">
        <f t="array" ref="N36">_xlfn.IFS($S$4="","",$S$4=入力!$AU$41,INDEX(入力!$D$43:$W$72,MATCH(1,入力!BD56:BD85),4),$S$4=入力!$AV$41,INDEX($D$43:$W$60,MATCH(1,入力!BE56:BE85),4),$S$4=入力!$AW$41,INDEX(入力!$D$43:$W$72,1,MATCH(1,入力!BD56:BD85)),$S$4=入力!$AO$28,INDEX($D$43:$W$60,1,MATCH(1,入力!BE56:BE85)),$S$4=入力!$AW$41,INDEX(入力!$D$43:$W$72,MATCH(1,入力!$AU$43:$AU$72),4))</f>
        <v>#N/A</v>
      </c>
      <c r="O36" s="746" t="e" cm="1">
        <f t="array" ref="O36">_xlfn.IFS($S$4="","",$S$4=入力!$AU$41,INDEX(入力!$D$43:$W$72,MATCH(1,入力!BE56:BE85),4),$S$4=入力!$AV$41,INDEX($D$43:$W$60,MATCH(1,入力!BF56:BF85),4),$S$4=入力!$AW$41,INDEX(入力!$D$43:$W$72,1,MATCH(1,入力!BE56:BE85)),$S$4=入力!$AO$28,INDEX($D$43:$W$60,1,MATCH(1,入力!BF56:BF85)),$S$4=入力!$AW$41,INDEX(入力!$D$43:$W$72,MATCH(1,入力!$AU$43:$AU$72),4))</f>
        <v>#N/A</v>
      </c>
      <c r="P36" s="750"/>
      <c r="Q36" s="751"/>
    </row>
    <row r="37" spans="1:17" ht="20.149999999999999" customHeight="1">
      <c r="A37" s="123">
        <v>15</v>
      </c>
      <c r="B37" s="744" t="str" cm="1">
        <f t="array" ref="B37">IFERROR(_xlfn.IFS($S$4="","",$S$4=入力!$AU$41,INDEX(入力!$D$43:$W$72,MATCH(A37,入力!$AU$43:$AU$72,0),1),$S$4=入力!$AV$41,INDEX(入力!$D$43:$W$72,MATCH(A37,入力!$AV$43:$AV$72,0),1),$S$4=入力!$AW$41,INDEX(入力!$D$43:$W$72,MATCH(A37,入力!$AW$43:$AW$72,0),1)),"")</f>
        <v/>
      </c>
      <c r="C37" s="745" t="e">
        <f>IF(入力!#REF!="","",+入力!#REF!)</f>
        <v>#REF!</v>
      </c>
      <c r="D37" s="746" t="e">
        <f>IF(入力!#REF!="","",+入力!#REF!)</f>
        <v>#REF!</v>
      </c>
      <c r="E37" s="14" t="str" cm="1">
        <f t="array" ref="E37">IFERROR(_xlfn.IFS($S$4="","",$S$4=入力!$AU$41,INDEX(入力!$D$43:$W$72,MATCH(A37,入力!$AU$43:$AU$72,0),4),$S$4=入力!$AV$41,INDEX(入力!$D$43:$W$72,MATCH(A37,入力!$AV$43:$AV$72,0),4),$S$4=入力!$AW$41,INDEX(入力!$D$43:$W$72,MATCH(A37,入力!$AW$43:$AW$72,0),4)),"")</f>
        <v/>
      </c>
      <c r="F37" s="3" t="str" cm="1">
        <f t="array" ref="F37">IFERROR(_xlfn.IFS($S$4="","",$S$4=入力!$AU$41,INDEX(入力!$D$43:$W$72,MATCH(A37,入力!$AU$43:$AU$72,0),5),$S$4=入力!$AV$41,INDEX(入力!$D$43:$W$72,MATCH(A37,入力!$AV$43:$AV$72,0),5),$S$4=入力!$AW$41,INDEX(入力!$D$43:$W$72,MATCH(A37,入力!$AW$43:$AW$72,0),5)),"")</f>
        <v/>
      </c>
      <c r="G37" s="747" t="str" cm="1">
        <f t="array" ref="G37">IFERROR(_xlfn.IFS($S$4="","",$S$4=入力!$AU$41,INDEX(入力!$D$43:$W$72,MATCH(A37,入力!$AU$43:$AU$72,0),6),$S$4=入力!$AV$41,INDEX(入力!$D$43:$W$72,MATCH(A37,入力!$AV$43:$AV$72,0),6),$S$4=入力!$AW$41,INDEX(入力!$D$43:$W$72,MATCH(A37,入力!$AW$43:$AW$72,0),6)),"")</f>
        <v/>
      </c>
      <c r="H37" s="748" t="e" cm="1">
        <f t="array" ref="H37">_xlfn.IFS($S$4="","",$S$4=入力!$AU$41,INDEX(入力!$D$43:$W$72,MATCH(1,入力!$AU$43:$AU$72),5),$S$4=入力!$AV$41,INDEX($D$43:$W$60,MATCH(1,入力!$AV$43:$AV$72),5),$S$4=入力!$AW$41,INDEX(入力!$D$43:$W$72,1,MATCH(1,入力!$AW$43:$AW$72),5))</f>
        <v>#N/A</v>
      </c>
      <c r="I37" s="748" t="e" cm="1">
        <f t="array" ref="I37">_xlfn.IFS($S$4="","",$S$4=入力!$AU$41,INDEX(入力!$D$43:$W$72,MATCH(1,入力!$AU$43:$AU$72),5),$S$4=入力!$AV$41,INDEX($D$43:$W$60,MATCH(1,入力!$AV$43:$AV$72),5),$S$4=入力!$AW$41,INDEX(入力!$D$43:$W$72,1,MATCH(1,入力!$AW$43:$AW$72),5))</f>
        <v>#N/A</v>
      </c>
      <c r="J37" s="749" t="e" cm="1">
        <f t="array" ref="J37">_xlfn.IFS($S$4="","",$S$4=入力!$AU$41,INDEX(入力!$D$43:$W$72,MATCH(1,入力!$AU$43:$AU$72),5),$S$4=入力!$AV$41,INDEX($D$43:$W$60,MATCH(1,入力!$AV$43:$AV$72),5),$S$4=入力!$AW$41,INDEX(入力!$D$43:$W$72,1,MATCH(1,入力!$AW$43:$AW$72),5))</f>
        <v>#N/A</v>
      </c>
      <c r="K37" s="2" t="str" cm="1">
        <f t="array" ref="K37">IFERROR(_xlfn.IFS($S$4="","",$S$4=入力!$AU$41,INDEX(入力!$D$43:$W$72,MATCH(A37,入力!$AU$43:$AU$72,0),12),$S$4=入力!$AV$41,INDEX(入力!$D$43:$W$72,MATCH(A37,入力!$AV$43:$AV$72,0),12),$S$4=入力!$AW$41,INDEX(入力!$D$43:$W$72,MATCH(A37,入力!$AW$43:$AW$72,0),12)),"")</f>
        <v/>
      </c>
      <c r="L37" s="2" t="str" cm="1">
        <f t="array" ref="L37">IFERROR(_xlfn.IFS($S$4="","",$S$4=入力!$AU$41,INDEX(入力!$D$43:$W$72,MATCH(A37,入力!$AU$43:$AU$72,0),13),$S$4=入力!$AV$41,INDEX(入力!$D$43:$W$72,MATCH(A37,入力!$AV$43:$AV$72,0),13),$S$4=入力!$AW$41,INDEX(入力!$D$43:$W$72,MATCH(A37,入力!$AW$43:$AW$72,0),13)),"")</f>
        <v/>
      </c>
      <c r="M37" s="744" t="str" cm="1">
        <f t="array" ref="M37">IFERROR(_xlfn.IFS($S$4="","",$S$4=入力!$AU$41,INDEX(入力!$D$43:$W$72,MATCH(A37,入力!$AU$43:$AU$72,0),15),$S$4=入力!$AV$41,INDEX(入力!$D$43:$W$72,MATCH(A37,入力!$AV$43:$AV$72,0),15),$S$4=入力!$AW$41,INDEX(入力!$D$43:$W$72,MATCH(A37,入力!$AW$43:$AW$72,0),15)),"")</f>
        <v/>
      </c>
      <c r="N37" s="745" t="e" cm="1">
        <f t="array" ref="N37">_xlfn.IFS($S$4="","",$S$4=入力!$AU$41,INDEX(入力!$D$43:$W$72,MATCH(1,入力!BD57:BD86),4),$S$4=入力!$AV$41,INDEX($D$43:$W$60,MATCH(1,入力!BE57:BE86),4),$S$4=入力!$AW$41,INDEX(入力!$D$43:$W$72,1,MATCH(1,入力!BD57:BD86)),$S$4=入力!$AO$28,INDEX($D$43:$W$60,1,MATCH(1,入力!BE57:BE86)),$S$4=入力!$AW$41,INDEX(入力!$D$43:$W$72,MATCH(1,入力!$AU$43:$AU$72),4))</f>
        <v>#N/A</v>
      </c>
      <c r="O37" s="746" t="e" cm="1">
        <f t="array" ref="O37">_xlfn.IFS($S$4="","",$S$4=入力!$AU$41,INDEX(入力!$D$43:$W$72,MATCH(1,入力!BE57:BE86),4),$S$4=入力!$AV$41,INDEX($D$43:$W$60,MATCH(1,入力!BF57:BF86),4),$S$4=入力!$AW$41,INDEX(入力!$D$43:$W$72,1,MATCH(1,入力!BE57:BE86)),$S$4=入力!$AO$28,INDEX($D$43:$W$60,1,MATCH(1,入力!BF57:BF86)),$S$4=入力!$AW$41,INDEX(入力!$D$43:$W$72,MATCH(1,入力!$AU$43:$AU$72),4))</f>
        <v>#N/A</v>
      </c>
      <c r="P37" s="750"/>
      <c r="Q37" s="751"/>
    </row>
    <row r="38" spans="1:17" ht="20.149999999999999" customHeight="1">
      <c r="A38" s="123">
        <v>16</v>
      </c>
      <c r="B38" s="744" t="str" cm="1">
        <f t="array" ref="B38">IFERROR(_xlfn.IFS($S$4="","",$S$4=入力!$AU$41,INDEX(入力!$D$43:$W$72,MATCH(A38,入力!$AU$43:$AU$72,0),1),$S$4=入力!$AV$41,INDEX(入力!$D$43:$W$72,MATCH(A38,入力!$AV$43:$AV$72,0),1),$S$4=入力!$AW$41,INDEX(入力!$D$43:$W$72,MATCH(A38,入力!$AW$43:$AW$72,0),1)),"")</f>
        <v/>
      </c>
      <c r="C38" s="745" t="e">
        <f>IF(入力!#REF!="","",+入力!#REF!)</f>
        <v>#REF!</v>
      </c>
      <c r="D38" s="746" t="e">
        <f>IF(入力!#REF!="","",+入力!#REF!)</f>
        <v>#REF!</v>
      </c>
      <c r="E38" s="14" t="str" cm="1">
        <f t="array" ref="E38">IFERROR(_xlfn.IFS($S$4="","",$S$4=入力!$AU$41,INDEX(入力!$D$43:$W$72,MATCH(A38,入力!$AU$43:$AU$72,0),4),$S$4=入力!$AV$41,INDEX(入力!$D$43:$W$72,MATCH(A38,入力!$AV$43:$AV$72,0),4),$S$4=入力!$AW$41,INDEX(入力!$D$43:$W$72,MATCH(A38,入力!$AW$43:$AW$72,0),4)),"")</f>
        <v/>
      </c>
      <c r="F38" s="3" t="str" cm="1">
        <f t="array" ref="F38">IFERROR(_xlfn.IFS($S$4="","",$S$4=入力!$AU$41,INDEX(入力!$D$43:$W$72,MATCH(A38,入力!$AU$43:$AU$72,0),5),$S$4=入力!$AV$41,INDEX(入力!$D$43:$W$72,MATCH(A38,入力!$AV$43:$AV$72,0),5),$S$4=入力!$AW$41,INDEX(入力!$D$43:$W$72,MATCH(A38,入力!$AW$43:$AW$72,0),5)),"")</f>
        <v/>
      </c>
      <c r="G38" s="747" t="str" cm="1">
        <f t="array" ref="G38">IFERROR(_xlfn.IFS($S$4="","",$S$4=入力!$AU$41,INDEX(入力!$D$43:$W$72,MATCH(A38,入力!$AU$43:$AU$72,0),6),$S$4=入力!$AV$41,INDEX(入力!$D$43:$W$72,MATCH(A38,入力!$AV$43:$AV$72,0),6),$S$4=入力!$AW$41,INDEX(入力!$D$43:$W$72,MATCH(A38,入力!$AW$43:$AW$72,0),6)),"")</f>
        <v/>
      </c>
      <c r="H38" s="748" t="e" cm="1">
        <f t="array" ref="H38">_xlfn.IFS($S$4="","",$S$4=入力!$AU$41,INDEX(入力!$D$43:$W$72,MATCH(1,入力!$AU$43:$AU$72),5),$S$4=入力!$AV$41,INDEX($D$43:$W$60,MATCH(1,入力!$AV$43:$AV$72),5),$S$4=入力!$AW$41,INDEX(入力!$D$43:$W$72,1,MATCH(1,入力!$AW$43:$AW$72),5))</f>
        <v>#N/A</v>
      </c>
      <c r="I38" s="748" t="e" cm="1">
        <f t="array" ref="I38">_xlfn.IFS($S$4="","",$S$4=入力!$AU$41,INDEX(入力!$D$43:$W$72,MATCH(1,入力!$AU$43:$AU$72),5),$S$4=入力!$AV$41,INDEX($D$43:$W$60,MATCH(1,入力!$AV$43:$AV$72),5),$S$4=入力!$AW$41,INDEX(入力!$D$43:$W$72,1,MATCH(1,入力!$AW$43:$AW$72),5))</f>
        <v>#N/A</v>
      </c>
      <c r="J38" s="749" t="e" cm="1">
        <f t="array" ref="J38">_xlfn.IFS($S$4="","",$S$4=入力!$AU$41,INDEX(入力!$D$43:$W$72,MATCH(1,入力!$AU$43:$AU$72),5),$S$4=入力!$AV$41,INDEX($D$43:$W$60,MATCH(1,入力!$AV$43:$AV$72),5),$S$4=入力!$AW$41,INDEX(入力!$D$43:$W$72,1,MATCH(1,入力!$AW$43:$AW$72),5))</f>
        <v>#N/A</v>
      </c>
      <c r="K38" s="2" t="str" cm="1">
        <f t="array" ref="K38">IFERROR(_xlfn.IFS($S$4="","",$S$4=入力!$AU$41,INDEX(入力!$D$43:$W$72,MATCH(A38,入力!$AU$43:$AU$72,0),12),$S$4=入力!$AV$41,INDEX(入力!$D$43:$W$72,MATCH(A38,入力!$AV$43:$AV$72,0),12),$S$4=入力!$AW$41,INDEX(入力!$D$43:$W$72,MATCH(A38,入力!$AW$43:$AW$72,0),12)),"")</f>
        <v/>
      </c>
      <c r="L38" s="2" t="str" cm="1">
        <f t="array" ref="L38">IFERROR(_xlfn.IFS($S$4="","",$S$4=入力!$AU$41,INDEX(入力!$D$43:$W$72,MATCH(A38,入力!$AU$43:$AU$72,0),13),$S$4=入力!$AV$41,INDEX(入力!$D$43:$W$72,MATCH(A38,入力!$AV$43:$AV$72,0),13),$S$4=入力!$AW$41,INDEX(入力!$D$43:$W$72,MATCH(A38,入力!$AW$43:$AW$72,0),13)),"")</f>
        <v/>
      </c>
      <c r="M38" s="744" t="str" cm="1">
        <f t="array" ref="M38">IFERROR(_xlfn.IFS($S$4="","",$S$4=入力!$AU$41,INDEX(入力!$D$43:$W$72,MATCH(A38,入力!$AU$43:$AU$72,0),15),$S$4=入力!$AV$41,INDEX(入力!$D$43:$W$72,MATCH(A38,入力!$AV$43:$AV$72,0),15),$S$4=入力!$AW$41,INDEX(入力!$D$43:$W$72,MATCH(A38,入力!$AW$43:$AW$72,0),15)),"")</f>
        <v/>
      </c>
      <c r="N38" s="745" t="e" cm="1">
        <f t="array" ref="N38">_xlfn.IFS($S$4="","",$S$4=入力!$AU$41,INDEX(入力!$D$43:$W$72,MATCH(1,入力!BD58:BD87),4),$S$4=入力!$AV$41,INDEX($D$43:$W$60,MATCH(1,入力!BE58:BE87),4),$S$4=入力!$AW$41,INDEX(入力!$D$43:$W$72,1,MATCH(1,入力!BD58:BD87)),$S$4=入力!$AO$28,INDEX($D$43:$W$60,1,MATCH(1,入力!BE58:BE87)),$S$4=入力!$AW$41,INDEX(入力!$D$43:$W$72,MATCH(1,入力!$AU$43:$AU$72),4))</f>
        <v>#N/A</v>
      </c>
      <c r="O38" s="746" t="e" cm="1">
        <f t="array" ref="O38">_xlfn.IFS($S$4="","",$S$4=入力!$AU$41,INDEX(入力!$D$43:$W$72,MATCH(1,入力!BE58:BE87),4),$S$4=入力!$AV$41,INDEX($D$43:$W$60,MATCH(1,入力!BF58:BF87),4),$S$4=入力!$AW$41,INDEX(入力!$D$43:$W$72,1,MATCH(1,入力!BE58:BE87)),$S$4=入力!$AO$28,INDEX($D$43:$W$60,1,MATCH(1,入力!BF58:BF87)),$S$4=入力!$AW$41,INDEX(入力!$D$43:$W$72,MATCH(1,入力!$AU$43:$AU$72),4))</f>
        <v>#N/A</v>
      </c>
      <c r="P38" s="750"/>
      <c r="Q38" s="751"/>
    </row>
    <row r="39" spans="1:17" ht="20.149999999999999" customHeight="1">
      <c r="A39" s="123">
        <v>17</v>
      </c>
      <c r="B39" s="744" t="str" cm="1">
        <f t="array" ref="B39">IFERROR(_xlfn.IFS($S$4="","",$S$4=入力!$AU$41,INDEX(入力!$D$43:$W$72,MATCH(A39,入力!$AU$43:$AU$72,0),1),$S$4=入力!$AV$41,INDEX(入力!$D$43:$W$72,MATCH(A39,入力!$AV$43:$AV$72,0),1),$S$4=入力!$AW$41,INDEX(入力!$D$43:$W$72,MATCH(A39,入力!$AW$43:$AW$72,0),1)),"")</f>
        <v/>
      </c>
      <c r="C39" s="745" t="e">
        <f>IF(入力!#REF!="","",+入力!#REF!)</f>
        <v>#REF!</v>
      </c>
      <c r="D39" s="746" t="e">
        <f>IF(入力!#REF!="","",+入力!#REF!)</f>
        <v>#REF!</v>
      </c>
      <c r="E39" s="14" t="str" cm="1">
        <f t="array" ref="E39">IFERROR(_xlfn.IFS($S$4="","",$S$4=入力!$AU$41,INDEX(入力!$D$43:$W$72,MATCH(A39,入力!$AU$43:$AU$72,0),4),$S$4=入力!$AV$41,INDEX(入力!$D$43:$W$72,MATCH(A39,入力!$AV$43:$AV$72,0),4),$S$4=入力!$AW$41,INDEX(入力!$D$43:$W$72,MATCH(A39,入力!$AW$43:$AW$72,0),4)),"")</f>
        <v/>
      </c>
      <c r="F39" s="3" t="str" cm="1">
        <f t="array" ref="F39">IFERROR(_xlfn.IFS($S$4="","",$S$4=入力!$AU$41,INDEX(入力!$D$43:$W$72,MATCH(A39,入力!$AU$43:$AU$72,0),5),$S$4=入力!$AV$41,INDEX(入力!$D$43:$W$72,MATCH(A39,入力!$AV$43:$AV$72,0),5),$S$4=入力!$AW$41,INDEX(入力!$D$43:$W$72,MATCH(A39,入力!$AW$43:$AW$72,0),5)),"")</f>
        <v/>
      </c>
      <c r="G39" s="747" t="str" cm="1">
        <f t="array" ref="G39">IFERROR(_xlfn.IFS($S$4="","",$S$4=入力!$AU$41,INDEX(入力!$D$43:$W$72,MATCH(A39,入力!$AU$43:$AU$72,0),6),$S$4=入力!$AV$41,INDEX(入力!$D$43:$W$72,MATCH(A39,入力!$AV$43:$AV$72,0),6),$S$4=入力!$AW$41,INDEX(入力!$D$43:$W$72,MATCH(A39,入力!$AW$43:$AW$72,0),6)),"")</f>
        <v/>
      </c>
      <c r="H39" s="748" t="e" cm="1">
        <f t="array" ref="H39">_xlfn.IFS($S$4="","",$S$4=入力!$AU$41,INDEX(入力!$D$43:$W$72,MATCH(1,入力!$AU$43:$AU$72),5),$S$4=入力!$AV$41,INDEX($D$43:$W$60,MATCH(1,入力!$AV$43:$AV$72),5),$S$4=入力!$AW$41,INDEX(入力!$D$43:$W$72,1,MATCH(1,入力!$AW$43:$AW$72),5))</f>
        <v>#N/A</v>
      </c>
      <c r="I39" s="748" t="e" cm="1">
        <f t="array" ref="I39">_xlfn.IFS($S$4="","",$S$4=入力!$AU$41,INDEX(入力!$D$43:$W$72,MATCH(1,入力!$AU$43:$AU$72),5),$S$4=入力!$AV$41,INDEX($D$43:$W$60,MATCH(1,入力!$AV$43:$AV$72),5),$S$4=入力!$AW$41,INDEX(入力!$D$43:$W$72,1,MATCH(1,入力!$AW$43:$AW$72),5))</f>
        <v>#N/A</v>
      </c>
      <c r="J39" s="749" t="e" cm="1">
        <f t="array" ref="J39">_xlfn.IFS($S$4="","",$S$4=入力!$AU$41,INDEX(入力!$D$43:$W$72,MATCH(1,入力!$AU$43:$AU$72),5),$S$4=入力!$AV$41,INDEX($D$43:$W$60,MATCH(1,入力!$AV$43:$AV$72),5),$S$4=入力!$AW$41,INDEX(入力!$D$43:$W$72,1,MATCH(1,入力!$AW$43:$AW$72),5))</f>
        <v>#N/A</v>
      </c>
      <c r="K39" s="2" t="str" cm="1">
        <f t="array" ref="K39">IFERROR(_xlfn.IFS($S$4="","",$S$4=入力!$AU$41,INDEX(入力!$D$43:$W$72,MATCH(A39,入力!$AU$43:$AU$72,0),12),$S$4=入力!$AV$41,INDEX(入力!$D$43:$W$72,MATCH(A39,入力!$AV$43:$AV$72,0),12),$S$4=入力!$AW$41,INDEX(入力!$D$43:$W$72,MATCH(A39,入力!$AW$43:$AW$72,0),12)),"")</f>
        <v/>
      </c>
      <c r="L39" s="2" t="str" cm="1">
        <f t="array" ref="L39">IFERROR(_xlfn.IFS($S$4="","",$S$4=入力!$AU$41,INDEX(入力!$D$43:$W$72,MATCH(A39,入力!$AU$43:$AU$72,0),13),$S$4=入力!$AV$41,INDEX(入力!$D$43:$W$72,MATCH(A39,入力!$AV$43:$AV$72,0),13),$S$4=入力!$AW$41,INDEX(入力!$D$43:$W$72,MATCH(A39,入力!$AW$43:$AW$72,0),13)),"")</f>
        <v/>
      </c>
      <c r="M39" s="744" t="str" cm="1">
        <f t="array" ref="M39">IFERROR(_xlfn.IFS($S$4="","",$S$4=入力!$AU$41,INDEX(入力!$D$43:$W$72,MATCH(A39,入力!$AU$43:$AU$72,0),15),$S$4=入力!$AV$41,INDEX(入力!$D$43:$W$72,MATCH(A39,入力!$AV$43:$AV$72,0),15),$S$4=入力!$AW$41,INDEX(入力!$D$43:$W$72,MATCH(A39,入力!$AW$43:$AW$72,0),15)),"")</f>
        <v/>
      </c>
      <c r="N39" s="745" t="e" cm="1">
        <f t="array" ref="N39">_xlfn.IFS($S$4="","",$S$4=入力!$AU$41,INDEX(入力!$D$43:$W$72,MATCH(1,入力!BD59:BD88),4),$S$4=入力!$AV$41,INDEX($D$43:$W$60,MATCH(1,入力!BE59:BE88),4),$S$4=入力!$AW$41,INDEX(入力!$D$43:$W$72,1,MATCH(1,入力!BD59:BD88)),$S$4=入力!$AO$28,INDEX($D$43:$W$60,1,MATCH(1,入力!BE59:BE88)),$S$4=入力!$AW$41,INDEX(入力!$D$43:$W$72,MATCH(1,入力!$AU$43:$AU$72),4))</f>
        <v>#N/A</v>
      </c>
      <c r="O39" s="746" t="e" cm="1">
        <f t="array" ref="O39">_xlfn.IFS($S$4="","",$S$4=入力!$AU$41,INDEX(入力!$D$43:$W$72,MATCH(1,入力!BE59:BE88),4),$S$4=入力!$AV$41,INDEX($D$43:$W$60,MATCH(1,入力!BF59:BF88),4),$S$4=入力!$AW$41,INDEX(入力!$D$43:$W$72,1,MATCH(1,入力!BE59:BE88)),$S$4=入力!$AO$28,INDEX($D$43:$W$60,1,MATCH(1,入力!BF59:BF88)),$S$4=入力!$AW$41,INDEX(入力!$D$43:$W$72,MATCH(1,入力!$AU$43:$AU$72),4))</f>
        <v>#N/A</v>
      </c>
      <c r="P39" s="750"/>
      <c r="Q39" s="751"/>
    </row>
    <row r="40" spans="1:17" ht="20.149999999999999" customHeight="1">
      <c r="A40" s="123">
        <v>18</v>
      </c>
      <c r="B40" s="744" t="str" cm="1">
        <f t="array" ref="B40">IFERROR(_xlfn.IFS($S$4="","",$S$4=入力!$AU$41,INDEX(入力!$D$43:$W$72,MATCH(A40,入力!$AU$43:$AU$72,0),1),$S$4=入力!$AV$41,INDEX(入力!$D$43:$W$72,MATCH(A40,入力!$AV$43:$AV$72,0),1),$S$4=入力!$AW$41,INDEX(入力!$D$43:$W$72,MATCH(A40,入力!$AW$43:$AW$72,0),1)),"")</f>
        <v/>
      </c>
      <c r="C40" s="745" t="e">
        <f>IF(入力!#REF!="","",+入力!#REF!)</f>
        <v>#REF!</v>
      </c>
      <c r="D40" s="746" t="e">
        <f>IF(入力!#REF!="","",+入力!#REF!)</f>
        <v>#REF!</v>
      </c>
      <c r="E40" s="14" t="str" cm="1">
        <f t="array" ref="E40">IFERROR(_xlfn.IFS($S$4="","",$S$4=入力!$AU$41,INDEX(入力!$D$43:$W$72,MATCH(A40,入力!$AU$43:$AU$72,0),4),$S$4=入力!$AV$41,INDEX(入力!$D$43:$W$72,MATCH(A40,入力!$AV$43:$AV$72,0),4),$S$4=入力!$AW$41,INDEX(入力!$D$43:$W$72,MATCH(A40,入力!$AW$43:$AW$72,0),4)),"")</f>
        <v/>
      </c>
      <c r="F40" s="3" t="str" cm="1">
        <f t="array" ref="F40">IFERROR(_xlfn.IFS($S$4="","",$S$4=入力!$AU$41,INDEX(入力!$D$43:$W$72,MATCH(A40,入力!$AU$43:$AU$72,0),5),$S$4=入力!$AV$41,INDEX(入力!$D$43:$W$72,MATCH(A40,入力!$AV$43:$AV$72,0),5),$S$4=入力!$AW$41,INDEX(入力!$D$43:$W$72,MATCH(A40,入力!$AW$43:$AW$72,0),5)),"")</f>
        <v/>
      </c>
      <c r="G40" s="747" t="str" cm="1">
        <f t="array" ref="G40">IFERROR(_xlfn.IFS($S$4="","",$S$4=入力!$AU$41,INDEX(入力!$D$43:$W$72,MATCH(A40,入力!$AU$43:$AU$72,0),6),$S$4=入力!$AV$41,INDEX(入力!$D$43:$W$72,MATCH(A40,入力!$AV$43:$AV$72,0),6),$S$4=入力!$AW$41,INDEX(入力!$D$43:$W$72,MATCH(A40,入力!$AW$43:$AW$72,0),6)),"")</f>
        <v/>
      </c>
      <c r="H40" s="748" t="e" cm="1">
        <f t="array" ref="H40">_xlfn.IFS($S$4="","",$S$4=入力!$AU$41,INDEX(入力!$D$43:$W$72,MATCH(1,入力!$AU$43:$AU$72),5),$S$4=入力!$AV$41,INDEX($D$43:$W$60,MATCH(1,入力!$AV$43:$AV$72),5),$S$4=入力!$AW$41,INDEX(入力!$D$43:$W$72,1,MATCH(1,入力!$AW$43:$AW$72),5))</f>
        <v>#N/A</v>
      </c>
      <c r="I40" s="748" t="e" cm="1">
        <f t="array" ref="I40">_xlfn.IFS($S$4="","",$S$4=入力!$AU$41,INDEX(入力!$D$43:$W$72,MATCH(1,入力!$AU$43:$AU$72),5),$S$4=入力!$AV$41,INDEX($D$43:$W$60,MATCH(1,入力!$AV$43:$AV$72),5),$S$4=入力!$AW$41,INDEX(入力!$D$43:$W$72,1,MATCH(1,入力!$AW$43:$AW$72),5))</f>
        <v>#N/A</v>
      </c>
      <c r="J40" s="749" t="e" cm="1">
        <f t="array" ref="J40">_xlfn.IFS($S$4="","",$S$4=入力!$AU$41,INDEX(入力!$D$43:$W$72,MATCH(1,入力!$AU$43:$AU$72),5),$S$4=入力!$AV$41,INDEX($D$43:$W$60,MATCH(1,入力!$AV$43:$AV$72),5),$S$4=入力!$AW$41,INDEX(入力!$D$43:$W$72,1,MATCH(1,入力!$AW$43:$AW$72),5))</f>
        <v>#N/A</v>
      </c>
      <c r="K40" s="2" t="str" cm="1">
        <f t="array" ref="K40">IFERROR(_xlfn.IFS($S$4="","",$S$4=入力!$AU$41,INDEX(入力!$D$43:$W$72,MATCH(A40,入力!$AU$43:$AU$72,0),12),$S$4=入力!$AV$41,INDEX(入力!$D$43:$W$72,MATCH(A40,入力!$AV$43:$AV$72,0),12),$S$4=入力!$AW$41,INDEX(入力!$D$43:$W$72,MATCH(A40,入力!$AW$43:$AW$72,0),12)),"")</f>
        <v/>
      </c>
      <c r="L40" s="2" t="str" cm="1">
        <f t="array" ref="L40">IFERROR(_xlfn.IFS($S$4="","",$S$4=入力!$AU$41,INDEX(入力!$D$43:$W$72,MATCH(A40,入力!$AU$43:$AU$72,0),13),$S$4=入力!$AV$41,INDEX(入力!$D$43:$W$72,MATCH(A40,入力!$AV$43:$AV$72,0),13),$S$4=入力!$AW$41,INDEX(入力!$D$43:$W$72,MATCH(A40,入力!$AW$43:$AW$72,0),13)),"")</f>
        <v/>
      </c>
      <c r="M40" s="744" t="str" cm="1">
        <f t="array" ref="M40">IFERROR(_xlfn.IFS($S$4="","",$S$4=入力!$AU$41,INDEX(入力!$D$43:$W$72,MATCH(A40,入力!$AU$43:$AU$72,0),15),$S$4=入力!$AV$41,INDEX(入力!$D$43:$W$72,MATCH(A40,入力!$AV$43:$AV$72,0),15),$S$4=入力!$AW$41,INDEX(入力!$D$43:$W$72,MATCH(A40,入力!$AW$43:$AW$72,0),15)),"")</f>
        <v/>
      </c>
      <c r="N40" s="745" t="e" cm="1">
        <f t="array" ref="N40">_xlfn.IFS($S$4="","",$S$4=入力!$AU$41,INDEX(入力!$D$43:$W$72,MATCH(1,入力!BD60:BD89),4),$S$4=入力!$AV$41,INDEX($D$43:$W$60,MATCH(1,入力!BE60:BE89),4),$S$4=入力!$AW$41,INDEX(入力!$D$43:$W$72,1,MATCH(1,入力!BD60:BD89)),$S$4=入力!$AO$28,INDEX($D$43:$W$60,1,MATCH(1,入力!BE60:BE89)),$S$4=入力!$AW$41,INDEX(入力!$D$43:$W$72,MATCH(1,入力!$AU$43:$AU$72),4))</f>
        <v>#N/A</v>
      </c>
      <c r="O40" s="746" t="e" cm="1">
        <f t="array" ref="O40">_xlfn.IFS($S$4="","",$S$4=入力!$AU$41,INDEX(入力!$D$43:$W$72,MATCH(1,入力!BE60:BE89),4),$S$4=入力!$AV$41,INDEX($D$43:$W$60,MATCH(1,入力!BF60:BF89),4),$S$4=入力!$AW$41,INDEX(入力!$D$43:$W$72,1,MATCH(1,入力!BE60:BE89)),$S$4=入力!$AO$28,INDEX($D$43:$W$60,1,MATCH(1,入力!BF60:BF89)),$S$4=入力!$AW$41,INDEX(入力!$D$43:$W$72,MATCH(1,入力!$AU$43:$AU$72),4))</f>
        <v>#N/A</v>
      </c>
      <c r="P40" s="750"/>
      <c r="Q40" s="751"/>
    </row>
    <row r="41" spans="1:17" ht="20.149999999999999" customHeight="1">
      <c r="A41" s="123">
        <v>19</v>
      </c>
      <c r="B41" s="744" t="str" cm="1">
        <f t="array" ref="B41">IFERROR(_xlfn.IFS($S$4="","",$S$4=入力!$AU$41,INDEX(入力!$D$43:$W$72,MATCH(A41,入力!$AU$43:$AU$72,0),1),$S$4=入力!$AV$41,INDEX(入力!$D$43:$W$72,MATCH(A41,入力!$AV$43:$AV$72,0),1),$S$4=入力!$AW$41,INDEX(入力!$D$43:$W$72,MATCH(A41,入力!$AW$43:$AW$72,0),1)),"")</f>
        <v/>
      </c>
      <c r="C41" s="745" t="e">
        <f>IF(入力!#REF!="","",+入力!#REF!)</f>
        <v>#REF!</v>
      </c>
      <c r="D41" s="746" t="e">
        <f>IF(入力!#REF!="","",+入力!#REF!)</f>
        <v>#REF!</v>
      </c>
      <c r="E41" s="14" t="str" cm="1">
        <f t="array" ref="E41">IFERROR(_xlfn.IFS($S$4="","",$S$4=入力!$AU$41,INDEX(入力!$D$43:$W$72,MATCH(A41,入力!$AU$43:$AU$72,0),4),$S$4=入力!$AV$41,INDEX(入力!$D$43:$W$72,MATCH(A41,入力!$AV$43:$AV$72,0),4),$S$4=入力!$AW$41,INDEX(入力!$D$43:$W$72,MATCH(A41,入力!$AW$43:$AW$72,0),4)),"")</f>
        <v/>
      </c>
      <c r="F41" s="3" t="str" cm="1">
        <f t="array" ref="F41">IFERROR(_xlfn.IFS($S$4="","",$S$4=入力!$AU$41,INDEX(入力!$D$43:$W$72,MATCH(A41,入力!$AU$43:$AU$72,0),5),$S$4=入力!$AV$41,INDEX(入力!$D$43:$W$72,MATCH(A41,入力!$AV$43:$AV$72,0),5),$S$4=入力!$AW$41,INDEX(入力!$D$43:$W$72,MATCH(A41,入力!$AW$43:$AW$72,0),5)),"")</f>
        <v/>
      </c>
      <c r="G41" s="747" t="str" cm="1">
        <f t="array" ref="G41">IFERROR(_xlfn.IFS($S$4="","",$S$4=入力!$AU$41,INDEX(入力!$D$43:$W$72,MATCH(A41,入力!$AU$43:$AU$72,0),6),$S$4=入力!$AV$41,INDEX(入力!$D$43:$W$72,MATCH(A41,入力!$AV$43:$AV$72,0),6),$S$4=入力!$AW$41,INDEX(入力!$D$43:$W$72,MATCH(A41,入力!$AW$43:$AW$72,0),6)),"")</f>
        <v/>
      </c>
      <c r="H41" s="748" t="e" cm="1">
        <f t="array" ref="H41">_xlfn.IFS($S$4="","",$S$4=入力!$AU$41,INDEX(入力!$D$43:$W$72,MATCH(1,入力!$AU$43:$AU$72),5),$S$4=入力!$AV$41,INDEX($D$43:$W$60,MATCH(1,入力!$AV$43:$AV$72),5),$S$4=入力!$AW$41,INDEX(入力!$D$43:$W$72,1,MATCH(1,入力!$AW$43:$AW$72),5))</f>
        <v>#N/A</v>
      </c>
      <c r="I41" s="748" t="e" cm="1">
        <f t="array" ref="I41">_xlfn.IFS($S$4="","",$S$4=入力!$AU$41,INDEX(入力!$D$43:$W$72,MATCH(1,入力!$AU$43:$AU$72),5),$S$4=入力!$AV$41,INDEX($D$43:$W$60,MATCH(1,入力!$AV$43:$AV$72),5),$S$4=入力!$AW$41,INDEX(入力!$D$43:$W$72,1,MATCH(1,入力!$AW$43:$AW$72),5))</f>
        <v>#N/A</v>
      </c>
      <c r="J41" s="749" t="e" cm="1">
        <f t="array" ref="J41">_xlfn.IFS($S$4="","",$S$4=入力!$AU$41,INDEX(入力!$D$43:$W$72,MATCH(1,入力!$AU$43:$AU$72),5),$S$4=入力!$AV$41,INDEX($D$43:$W$60,MATCH(1,入力!$AV$43:$AV$72),5),$S$4=入力!$AW$41,INDEX(入力!$D$43:$W$72,1,MATCH(1,入力!$AW$43:$AW$72),5))</f>
        <v>#N/A</v>
      </c>
      <c r="K41" s="2" t="str" cm="1">
        <f t="array" ref="K41">IFERROR(_xlfn.IFS($S$4="","",$S$4=入力!$AU$41,INDEX(入力!$D$43:$W$72,MATCH(A41,入力!$AU$43:$AU$72,0),12),$S$4=入力!$AV$41,INDEX(入力!$D$43:$W$72,MATCH(A41,入力!$AV$43:$AV$72,0),12),$S$4=入力!$AW$41,INDEX(入力!$D$43:$W$72,MATCH(A41,入力!$AW$43:$AW$72,0),12)),"")</f>
        <v/>
      </c>
      <c r="L41" s="2" t="str" cm="1">
        <f t="array" ref="L41">IFERROR(_xlfn.IFS($S$4="","",$S$4=入力!$AU$41,INDEX(入力!$D$43:$W$72,MATCH(A41,入力!$AU$43:$AU$72,0),13),$S$4=入力!$AV$41,INDEX(入力!$D$43:$W$72,MATCH(A41,入力!$AV$43:$AV$72,0),13),$S$4=入力!$AW$41,INDEX(入力!$D$43:$W$72,MATCH(A41,入力!$AW$43:$AW$72,0),13)),"")</f>
        <v/>
      </c>
      <c r="M41" s="744" t="str" cm="1">
        <f t="array" ref="M41">IFERROR(_xlfn.IFS($S$4="","",$S$4=入力!$AU$41,INDEX(入力!$D$43:$W$72,MATCH(A41,入力!$AU$43:$AU$72,0),15),$S$4=入力!$AV$41,INDEX(入力!$D$43:$W$72,MATCH(A41,入力!$AV$43:$AV$72,0),15),$S$4=入力!$AW$41,INDEX(入力!$D$43:$W$72,MATCH(A41,入力!$AW$43:$AW$72,0),15)),"")</f>
        <v/>
      </c>
      <c r="N41" s="745" t="e" cm="1">
        <f t="array" ref="N41">_xlfn.IFS($S$4="","",$S$4=入力!$AU$41,INDEX(入力!$D$43:$W$72,MATCH(1,入力!BD61:BD90),4),$S$4=入力!$AV$41,INDEX($D$43:$W$60,MATCH(1,入力!BE61:BE90),4),$S$4=入力!$AW$41,INDEX(入力!$D$43:$W$72,1,MATCH(1,入力!BD61:BD90)),$S$4=入力!$AO$28,INDEX($D$43:$W$60,1,MATCH(1,入力!BE61:BE90)),$S$4=入力!$AW$41,INDEX(入力!$D$43:$W$72,MATCH(1,入力!$AU$43:$AU$72),4))</f>
        <v>#N/A</v>
      </c>
      <c r="O41" s="746" t="e" cm="1">
        <f t="array" ref="O41">_xlfn.IFS($S$4="","",$S$4=入力!$AU$41,INDEX(入力!$D$43:$W$72,MATCH(1,入力!BE61:BE90),4),$S$4=入力!$AV$41,INDEX($D$43:$W$60,MATCH(1,入力!BF61:BF90),4),$S$4=入力!$AW$41,INDEX(入力!$D$43:$W$72,1,MATCH(1,入力!BE61:BE90)),$S$4=入力!$AO$28,INDEX($D$43:$W$60,1,MATCH(1,入力!BF61:BF90)),$S$4=入力!$AW$41,INDEX(入力!$D$43:$W$72,MATCH(1,入力!$AU$43:$AU$72),4))</f>
        <v>#N/A</v>
      </c>
      <c r="P41" s="750"/>
      <c r="Q41" s="751"/>
    </row>
    <row r="42" spans="1:17" ht="20.149999999999999" customHeight="1">
      <c r="A42" s="123">
        <v>20</v>
      </c>
      <c r="B42" s="744" t="str" cm="1">
        <f t="array" ref="B42">IFERROR(_xlfn.IFS($S$4="","",$S$4=入力!$AU$41,INDEX(入力!$D$43:$W$72,MATCH(A42,入力!$AU$43:$AU$72,0),1),$S$4=入力!$AV$41,INDEX(入力!$D$43:$W$72,MATCH(A42,入力!$AV$43:$AV$72,0),1),$S$4=入力!$AW$41,INDEX(入力!$D$43:$W$72,MATCH(A42,入力!$AW$43:$AW$72,0),1)),"")</f>
        <v/>
      </c>
      <c r="C42" s="745" t="e">
        <f>IF(入力!#REF!="","",+入力!#REF!)</f>
        <v>#REF!</v>
      </c>
      <c r="D42" s="746" t="e">
        <f>IF(入力!#REF!="","",+入力!#REF!)</f>
        <v>#REF!</v>
      </c>
      <c r="E42" s="14" t="str" cm="1">
        <f t="array" ref="E42">IFERROR(_xlfn.IFS($S$4="","",$S$4=入力!$AU$41,INDEX(入力!$D$43:$W$72,MATCH(A42,入力!$AU$43:$AU$72,0),4),$S$4=入力!$AV$41,INDEX(入力!$D$43:$W$72,MATCH(A42,入力!$AV$43:$AV$72,0),4),$S$4=入力!$AW$41,INDEX(入力!$D$43:$W$72,MATCH(A42,入力!$AW$43:$AW$72,0),4)),"")</f>
        <v/>
      </c>
      <c r="F42" s="3" t="str" cm="1">
        <f t="array" ref="F42">IFERROR(_xlfn.IFS($S$4="","",$S$4=入力!$AU$41,INDEX(入力!$D$43:$W$72,MATCH(A42,入力!$AU$43:$AU$72,0),5),$S$4=入力!$AV$41,INDEX(入力!$D$43:$W$72,MATCH(A42,入力!$AV$43:$AV$72,0),5),$S$4=入力!$AW$41,INDEX(入力!$D$43:$W$72,MATCH(A42,入力!$AW$43:$AW$72,0),5)),"")</f>
        <v/>
      </c>
      <c r="G42" s="747" t="str" cm="1">
        <f t="array" ref="G42">IFERROR(_xlfn.IFS($S$4="","",$S$4=入力!$AU$41,INDEX(入力!$D$43:$W$72,MATCH(A42,入力!$AU$43:$AU$72,0),6),$S$4=入力!$AV$41,INDEX(入力!$D$43:$W$72,MATCH(A42,入力!$AV$43:$AV$72,0),6),$S$4=入力!$AW$41,INDEX(入力!$D$43:$W$72,MATCH(A42,入力!$AW$43:$AW$72,0),6)),"")</f>
        <v/>
      </c>
      <c r="H42" s="748" t="e" cm="1">
        <f t="array" ref="H42">_xlfn.IFS($S$4="","",$S$4=入力!$AU$41,INDEX(入力!$D$43:$W$72,MATCH(1,入力!$AU$43:$AU$72),5),$S$4=入力!$AV$41,INDEX($D$43:$W$60,MATCH(1,入力!$AV$43:$AV$72),5),$S$4=入力!$AW$41,INDEX(入力!$D$43:$W$72,1,MATCH(1,入力!$AW$43:$AW$72),5))</f>
        <v>#N/A</v>
      </c>
      <c r="I42" s="748" t="e" cm="1">
        <f t="array" ref="I42">_xlfn.IFS($S$4="","",$S$4=入力!$AU$41,INDEX(入力!$D$43:$W$72,MATCH(1,入力!$AU$43:$AU$72),5),$S$4=入力!$AV$41,INDEX($D$43:$W$60,MATCH(1,入力!$AV$43:$AV$72),5),$S$4=入力!$AW$41,INDEX(入力!$D$43:$W$72,1,MATCH(1,入力!$AW$43:$AW$72),5))</f>
        <v>#N/A</v>
      </c>
      <c r="J42" s="749" t="e" cm="1">
        <f t="array" ref="J42">_xlfn.IFS($S$4="","",$S$4=入力!$AU$41,INDEX(入力!$D$43:$W$72,MATCH(1,入力!$AU$43:$AU$72),5),$S$4=入力!$AV$41,INDEX($D$43:$W$60,MATCH(1,入力!$AV$43:$AV$72),5),$S$4=入力!$AW$41,INDEX(入力!$D$43:$W$72,1,MATCH(1,入力!$AW$43:$AW$72),5))</f>
        <v>#N/A</v>
      </c>
      <c r="K42" s="2" t="str" cm="1">
        <f t="array" ref="K42">IFERROR(_xlfn.IFS($S$4="","",$S$4=入力!$AU$41,INDEX(入力!$D$43:$W$72,MATCH(A42,入力!$AU$43:$AU$72,0),12),$S$4=入力!$AV$41,INDEX(入力!$D$43:$W$72,MATCH(A42,入力!$AV$43:$AV$72,0),12),$S$4=入力!$AW$41,INDEX(入力!$D$43:$W$72,MATCH(A42,入力!$AW$43:$AW$72,0),12)),"")</f>
        <v/>
      </c>
      <c r="L42" s="2" t="str" cm="1">
        <f t="array" ref="L42">IFERROR(_xlfn.IFS($S$4="","",$S$4=入力!$AU$41,INDEX(入力!$D$43:$W$72,MATCH(A42,入力!$AU$43:$AU$72,0),13),$S$4=入力!$AV$41,INDEX(入力!$D$43:$W$72,MATCH(A42,入力!$AV$43:$AV$72,0),13),$S$4=入力!$AW$41,INDEX(入力!$D$43:$W$72,MATCH(A42,入力!$AW$43:$AW$72,0),13)),"")</f>
        <v/>
      </c>
      <c r="M42" s="744" t="str" cm="1">
        <f t="array" ref="M42">IFERROR(_xlfn.IFS($S$4="","",$S$4=入力!$AU$41,INDEX(入力!$D$43:$W$72,MATCH(A42,入力!$AU$43:$AU$72,0),15),$S$4=入力!$AV$41,INDEX(入力!$D$43:$W$72,MATCH(A42,入力!$AV$43:$AV$72,0),15),$S$4=入力!$AW$41,INDEX(入力!$D$43:$W$72,MATCH(A42,入力!$AW$43:$AW$72,0),15)),"")</f>
        <v/>
      </c>
      <c r="N42" s="745" t="e" cm="1">
        <f t="array" ref="N42">_xlfn.IFS($S$4="","",$S$4=入力!$AU$41,INDEX(入力!$D$43:$W$72,MATCH(1,入力!BD62:BD91),4),$S$4=入力!$AV$41,INDEX($D$43:$W$60,MATCH(1,入力!BE62:BE91),4),$S$4=入力!$AW$41,INDEX(入力!$D$43:$W$72,1,MATCH(1,入力!BD62:BD91)),$S$4=入力!$AO$28,INDEX($D$43:$W$60,1,MATCH(1,入力!BE62:BE91)),$S$4=入力!$AW$41,INDEX(入力!$D$43:$W$72,MATCH(1,入力!$AU$43:$AU$72),4))</f>
        <v>#N/A</v>
      </c>
      <c r="O42" s="746" t="e" cm="1">
        <f t="array" ref="O42">_xlfn.IFS($S$4="","",$S$4=入力!$AU$41,INDEX(入力!$D$43:$W$72,MATCH(1,入力!BE62:BE91),4),$S$4=入力!$AV$41,INDEX($D$43:$W$60,MATCH(1,入力!BF62:BF91),4),$S$4=入力!$AW$41,INDEX(入力!$D$43:$W$72,1,MATCH(1,入力!BE62:BE91)),$S$4=入力!$AO$28,INDEX($D$43:$W$60,1,MATCH(1,入力!BF62:BF91)),$S$4=入力!$AW$41,INDEX(入力!$D$43:$W$72,MATCH(1,入力!$AU$43:$AU$72),4))</f>
        <v>#N/A</v>
      </c>
      <c r="P42" s="750"/>
      <c r="Q42" s="751"/>
    </row>
    <row r="43" spans="1:17" ht="20.149999999999999" customHeight="1">
      <c r="A43" s="123">
        <v>21</v>
      </c>
      <c r="B43" s="744" t="str" cm="1">
        <f t="array" ref="B43">IFERROR(_xlfn.IFS($S$4="","",$S$4=入力!$AU$41,INDEX(入力!$D$43:$W$72,MATCH(A43,入力!$AU$43:$AU$72,0),1),$S$4=入力!$AV$41,INDEX(入力!$D$43:$W$72,MATCH(A43,入力!$AV$43:$AV$72,0),1),$S$4=入力!$AW$41,INDEX(入力!$D$43:$W$72,MATCH(A43,入力!$AW$43:$AW$72,0),1)),"")</f>
        <v/>
      </c>
      <c r="C43" s="745" t="e">
        <f>IF(入力!#REF!="","",+入力!#REF!)</f>
        <v>#REF!</v>
      </c>
      <c r="D43" s="746" t="e">
        <f>IF(入力!#REF!="","",+入力!#REF!)</f>
        <v>#REF!</v>
      </c>
      <c r="E43" s="14" t="str" cm="1">
        <f t="array" ref="E43">IFERROR(_xlfn.IFS($S$4="","",$S$4=入力!$AU$41,INDEX(入力!$D$43:$W$72,MATCH(A43,入力!$AU$43:$AU$72,0),4),$S$4=入力!$AV$41,INDEX(入力!$D$43:$W$72,MATCH(A43,入力!$AV$43:$AV$72,0),4),$S$4=入力!$AW$41,INDEX(入力!$D$43:$W$72,MATCH(A43,入力!$AW$43:$AW$72,0),4)),"")</f>
        <v/>
      </c>
      <c r="F43" s="3" t="str" cm="1">
        <f t="array" ref="F43">IFERROR(_xlfn.IFS($S$4="","",$S$4=入力!$AU$41,INDEX(入力!$D$43:$W$72,MATCH(A43,入力!$AU$43:$AU$72,0),5),$S$4=入力!$AV$41,INDEX(入力!$D$43:$W$72,MATCH(A43,入力!$AV$43:$AV$72,0),5),$S$4=入力!$AW$41,INDEX(入力!$D$43:$W$72,MATCH(A43,入力!$AW$43:$AW$72,0),5)),"")</f>
        <v/>
      </c>
      <c r="G43" s="747" t="str" cm="1">
        <f t="array" ref="G43">IFERROR(_xlfn.IFS($S$4="","",$S$4=入力!$AU$41,INDEX(入力!$D$43:$W$72,MATCH(A43,入力!$AU$43:$AU$72,0),6),$S$4=入力!$AV$41,INDEX(入力!$D$43:$W$72,MATCH(A43,入力!$AV$43:$AV$72,0),6),$S$4=入力!$AW$41,INDEX(入力!$D$43:$W$72,MATCH(A43,入力!$AW$43:$AW$72,0),6)),"")</f>
        <v/>
      </c>
      <c r="H43" s="748" t="e" cm="1">
        <f t="array" ref="H43">_xlfn.IFS($S$4="","",$S$4=入力!$AU$41,INDEX(入力!$D$43:$W$72,MATCH(1,入力!$AU$43:$AU$72),5),$S$4=入力!$AV$41,INDEX($D$43:$W$60,MATCH(1,入力!$AV$43:$AV$72),5),$S$4=入力!$AW$41,INDEX(入力!$D$43:$W$72,1,MATCH(1,入力!$AW$43:$AW$72),5))</f>
        <v>#N/A</v>
      </c>
      <c r="I43" s="748" t="e" cm="1">
        <f t="array" ref="I43">_xlfn.IFS($S$4="","",$S$4=入力!$AU$41,INDEX(入力!$D$43:$W$72,MATCH(1,入力!$AU$43:$AU$72),5),$S$4=入力!$AV$41,INDEX($D$43:$W$60,MATCH(1,入力!$AV$43:$AV$72),5),$S$4=入力!$AW$41,INDEX(入力!$D$43:$W$72,1,MATCH(1,入力!$AW$43:$AW$72),5))</f>
        <v>#N/A</v>
      </c>
      <c r="J43" s="749" t="e" cm="1">
        <f t="array" ref="J43">_xlfn.IFS($S$4="","",$S$4=入力!$AU$41,INDEX(入力!$D$43:$W$72,MATCH(1,入力!$AU$43:$AU$72),5),$S$4=入力!$AV$41,INDEX($D$43:$W$60,MATCH(1,入力!$AV$43:$AV$72),5),$S$4=入力!$AW$41,INDEX(入力!$D$43:$W$72,1,MATCH(1,入力!$AW$43:$AW$72),5))</f>
        <v>#N/A</v>
      </c>
      <c r="K43" s="2" t="str" cm="1">
        <f t="array" ref="K43">IFERROR(_xlfn.IFS($S$4="","",$S$4=入力!$AU$41,INDEX(入力!$D$43:$W$72,MATCH(A43,入力!$AU$43:$AU$72,0),12),$S$4=入力!$AV$41,INDEX(入力!$D$43:$W$72,MATCH(A43,入力!$AV$43:$AV$72,0),12),$S$4=入力!$AW$41,INDEX(入力!$D$43:$W$72,MATCH(A43,入力!$AW$43:$AW$72,0),12)),"")</f>
        <v/>
      </c>
      <c r="L43" s="2" t="str" cm="1">
        <f t="array" ref="L43">IFERROR(_xlfn.IFS($S$4="","",$S$4=入力!$AU$41,INDEX(入力!$D$43:$W$72,MATCH(A43,入力!$AU$43:$AU$72,0),13),$S$4=入力!$AV$41,INDEX(入力!$D$43:$W$72,MATCH(A43,入力!$AV$43:$AV$72,0),13),$S$4=入力!$AW$41,INDEX(入力!$D$43:$W$72,MATCH(A43,入力!$AW$43:$AW$72,0),13)),"")</f>
        <v/>
      </c>
      <c r="M43" s="744" t="str" cm="1">
        <f t="array" ref="M43">IFERROR(_xlfn.IFS($S$4="","",$S$4=入力!$AU$41,INDEX(入力!$D$43:$W$72,MATCH(A43,入力!$AU$43:$AU$72,0),15),$S$4=入力!$AV$41,INDEX(入力!$D$43:$W$72,MATCH(A43,入力!$AV$43:$AV$72,0),15),$S$4=入力!$AW$41,INDEX(入力!$D$43:$W$72,MATCH(A43,入力!$AW$43:$AW$72,0),15)),"")</f>
        <v/>
      </c>
      <c r="N43" s="745" t="e" cm="1">
        <f t="array" ref="N43">_xlfn.IFS($S$4="","",$S$4=入力!$AU$41,INDEX(入力!$D$43:$W$72,MATCH(1,入力!BD63:BD92),4),$S$4=入力!$AV$41,INDEX($D$43:$W$60,MATCH(1,入力!BE63:BE92),4),$S$4=入力!$AW$41,INDEX(入力!$D$43:$W$72,1,MATCH(1,入力!BD63:BD92)),$S$4=入力!$AO$28,INDEX($D$43:$W$60,1,MATCH(1,入力!BE63:BE92)),$S$4=入力!$AW$41,INDEX(入力!$D$43:$W$72,MATCH(1,入力!$AU$43:$AU$72),4))</f>
        <v>#N/A</v>
      </c>
      <c r="O43" s="746" t="e" cm="1">
        <f t="array" ref="O43">_xlfn.IFS($S$4="","",$S$4=入力!$AU$41,INDEX(入力!$D$43:$W$72,MATCH(1,入力!BE63:BE92),4),$S$4=入力!$AV$41,INDEX($D$43:$W$60,MATCH(1,入力!BF63:BF92),4),$S$4=入力!$AW$41,INDEX(入力!$D$43:$W$72,1,MATCH(1,入力!BE63:BE92)),$S$4=入力!$AO$28,INDEX($D$43:$W$60,1,MATCH(1,入力!BF63:BF92)),$S$4=入力!$AW$41,INDEX(入力!$D$43:$W$72,MATCH(1,入力!$AU$43:$AU$72),4))</f>
        <v>#N/A</v>
      </c>
      <c r="P43" s="750"/>
      <c r="Q43" s="751"/>
    </row>
    <row r="44" spans="1:17" ht="20.149999999999999" customHeight="1">
      <c r="A44" s="123">
        <v>22</v>
      </c>
      <c r="B44" s="744" t="str" cm="1">
        <f t="array" ref="B44">IFERROR(_xlfn.IFS($S$4="","",$S$4=入力!$AU$41,INDEX(入力!$D$43:$W$72,MATCH(A44,入力!$AU$43:$AU$72,0),1),$S$4=入力!$AV$41,INDEX(入力!$D$43:$W$72,MATCH(A44,入力!$AV$43:$AV$72,0),1),$S$4=入力!$AW$41,INDEX(入力!$D$43:$W$72,MATCH(A44,入力!$AW$43:$AW$72,0),1)),"")</f>
        <v/>
      </c>
      <c r="C44" s="745" t="e">
        <f>IF(入力!#REF!="","",+入力!#REF!)</f>
        <v>#REF!</v>
      </c>
      <c r="D44" s="746" t="e">
        <f>IF(入力!#REF!="","",+入力!#REF!)</f>
        <v>#REF!</v>
      </c>
      <c r="E44" s="14" t="str" cm="1">
        <f t="array" ref="E44">IFERROR(_xlfn.IFS($S$4="","",$S$4=入力!$AU$41,INDEX(入力!$D$43:$W$72,MATCH(A44,入力!$AU$43:$AU$72,0),4),$S$4=入力!$AV$41,INDEX(入力!$D$43:$W$72,MATCH(A44,入力!$AV$43:$AV$72,0),4),$S$4=入力!$AW$41,INDEX(入力!$D$43:$W$72,MATCH(A44,入力!$AW$43:$AW$72,0),4)),"")</f>
        <v/>
      </c>
      <c r="F44" s="3" t="str" cm="1">
        <f t="array" ref="F44">IFERROR(_xlfn.IFS($S$4="","",$S$4=入力!$AU$41,INDEX(入力!$D$43:$W$72,MATCH(A44,入力!$AU$43:$AU$72,0),5),$S$4=入力!$AV$41,INDEX(入力!$D$43:$W$72,MATCH(A44,入力!$AV$43:$AV$72,0),5),$S$4=入力!$AW$41,INDEX(入力!$D$43:$W$72,MATCH(A44,入力!$AW$43:$AW$72,0),5)),"")</f>
        <v/>
      </c>
      <c r="G44" s="747" t="str" cm="1">
        <f t="array" ref="G44">IFERROR(_xlfn.IFS($S$4="","",$S$4=入力!$AU$41,INDEX(入力!$D$43:$W$72,MATCH(A44,入力!$AU$43:$AU$72,0),6),$S$4=入力!$AV$41,INDEX(入力!$D$43:$W$72,MATCH(A44,入力!$AV$43:$AV$72,0),6),$S$4=入力!$AW$41,INDEX(入力!$D$43:$W$72,MATCH(A44,入力!$AW$43:$AW$72,0),6)),"")</f>
        <v/>
      </c>
      <c r="H44" s="748" t="e" cm="1">
        <f t="array" ref="H44">_xlfn.IFS($S$4="","",$S$4=入力!$AU$41,INDEX(入力!$D$43:$W$72,MATCH(1,入力!$AU$43:$AU$72),5),$S$4=入力!$AV$41,INDEX($D$43:$W$60,MATCH(1,入力!$AV$43:$AV$72),5),$S$4=入力!$AW$41,INDEX(入力!$D$43:$W$72,1,MATCH(1,入力!$AW$43:$AW$72),5))</f>
        <v>#N/A</v>
      </c>
      <c r="I44" s="748" t="e" cm="1">
        <f t="array" ref="I44">_xlfn.IFS($S$4="","",$S$4=入力!$AU$41,INDEX(入力!$D$43:$W$72,MATCH(1,入力!$AU$43:$AU$72),5),$S$4=入力!$AV$41,INDEX($D$43:$W$60,MATCH(1,入力!$AV$43:$AV$72),5),$S$4=入力!$AW$41,INDEX(入力!$D$43:$W$72,1,MATCH(1,入力!$AW$43:$AW$72),5))</f>
        <v>#N/A</v>
      </c>
      <c r="J44" s="749" t="e" cm="1">
        <f t="array" ref="J44">_xlfn.IFS($S$4="","",$S$4=入力!$AU$41,INDEX(入力!$D$43:$W$72,MATCH(1,入力!$AU$43:$AU$72),5),$S$4=入力!$AV$41,INDEX($D$43:$W$60,MATCH(1,入力!$AV$43:$AV$72),5),$S$4=入力!$AW$41,INDEX(入力!$D$43:$W$72,1,MATCH(1,入力!$AW$43:$AW$72),5))</f>
        <v>#N/A</v>
      </c>
      <c r="K44" s="2" t="str" cm="1">
        <f t="array" ref="K44">IFERROR(_xlfn.IFS($S$4="","",$S$4=入力!$AU$41,INDEX(入力!$D$43:$W$72,MATCH(A44,入力!$AU$43:$AU$72,0),12),$S$4=入力!$AV$41,INDEX(入力!$D$43:$W$72,MATCH(A44,入力!$AV$43:$AV$72,0),12),$S$4=入力!$AW$41,INDEX(入力!$D$43:$W$72,MATCH(A44,入力!$AW$43:$AW$72,0),12)),"")</f>
        <v/>
      </c>
      <c r="L44" s="2" t="str" cm="1">
        <f t="array" ref="L44">IFERROR(_xlfn.IFS($S$4="","",$S$4=入力!$AU$41,INDEX(入力!$D$43:$W$72,MATCH(A44,入力!$AU$43:$AU$72,0),13),$S$4=入力!$AV$41,INDEX(入力!$D$43:$W$72,MATCH(A44,入力!$AV$43:$AV$72,0),13),$S$4=入力!$AW$41,INDEX(入力!$D$43:$W$72,MATCH(A44,入力!$AW$43:$AW$72,0),13)),"")</f>
        <v/>
      </c>
      <c r="M44" s="744" t="str" cm="1">
        <f t="array" ref="M44">IFERROR(_xlfn.IFS($S$4="","",$S$4=入力!$AU$41,INDEX(入力!$D$43:$W$72,MATCH(A44,入力!$AU$43:$AU$72,0),15),$S$4=入力!$AV$41,INDEX(入力!$D$43:$W$72,MATCH(A44,入力!$AV$43:$AV$72,0),15),$S$4=入力!$AW$41,INDEX(入力!$D$43:$W$72,MATCH(A44,入力!$AW$43:$AW$72,0),15)),"")</f>
        <v/>
      </c>
      <c r="N44" s="745" t="e" cm="1">
        <f t="array" ref="N44">_xlfn.IFS($S$4="","",$S$4=入力!$AU$41,INDEX(入力!$D$43:$W$72,MATCH(1,入力!BD64:BD93),4),$S$4=入力!$AV$41,INDEX($D$43:$W$60,MATCH(1,入力!BE64:BE93),4),$S$4=入力!$AW$41,INDEX(入力!$D$43:$W$72,1,MATCH(1,入力!BD64:BD93)),$S$4=入力!$AO$28,INDEX($D$43:$W$60,1,MATCH(1,入力!BE64:BE93)),$S$4=入力!$AW$41,INDEX(入力!$D$43:$W$72,MATCH(1,入力!$AU$43:$AU$72),4))</f>
        <v>#N/A</v>
      </c>
      <c r="O44" s="746" t="e" cm="1">
        <f t="array" ref="O44">_xlfn.IFS($S$4="","",$S$4=入力!$AU$41,INDEX(入力!$D$43:$W$72,MATCH(1,入力!BE64:BE93),4),$S$4=入力!$AV$41,INDEX($D$43:$W$60,MATCH(1,入力!BF64:BF93),4),$S$4=入力!$AW$41,INDEX(入力!$D$43:$W$72,1,MATCH(1,入力!BE64:BE93)),$S$4=入力!$AO$28,INDEX($D$43:$W$60,1,MATCH(1,入力!BF64:BF93)),$S$4=入力!$AW$41,INDEX(入力!$D$43:$W$72,MATCH(1,入力!$AU$43:$AU$72),4))</f>
        <v>#N/A</v>
      </c>
      <c r="P44" s="750"/>
      <c r="Q44" s="751"/>
    </row>
    <row r="45" spans="1:17" ht="20.149999999999999" customHeight="1">
      <c r="A45" s="123">
        <v>23</v>
      </c>
      <c r="B45" s="744" t="str" cm="1">
        <f t="array" ref="B45">IFERROR(_xlfn.IFS($S$4="","",$S$4=入力!$AU$41,INDEX(入力!$D$43:$W$72,MATCH(A45,入力!$AU$43:$AU$72,0),1),$S$4=入力!$AV$41,INDEX(入力!$D$43:$W$72,MATCH(A45,入力!$AV$43:$AV$72,0),1),$S$4=入力!$AW$41,INDEX(入力!$D$43:$W$72,MATCH(A45,入力!$AW$43:$AW$72,0),1)),"")</f>
        <v/>
      </c>
      <c r="C45" s="745" t="e">
        <f>IF(入力!#REF!="","",+入力!#REF!)</f>
        <v>#REF!</v>
      </c>
      <c r="D45" s="746" t="e">
        <f>IF(入力!#REF!="","",+入力!#REF!)</f>
        <v>#REF!</v>
      </c>
      <c r="E45" s="14" t="str" cm="1">
        <f t="array" ref="E45">IFERROR(_xlfn.IFS($S$4="","",$S$4=入力!$AU$41,INDEX(入力!$D$43:$W$72,MATCH(A45,入力!$AU$43:$AU$72,0),4),$S$4=入力!$AV$41,INDEX(入力!$D$43:$W$72,MATCH(A45,入力!$AV$43:$AV$72,0),4),$S$4=入力!$AW$41,INDEX(入力!$D$43:$W$72,MATCH(A45,入力!$AW$43:$AW$72,0),4)),"")</f>
        <v/>
      </c>
      <c r="F45" s="3" t="str" cm="1">
        <f t="array" ref="F45">IFERROR(_xlfn.IFS($S$4="","",$S$4=入力!$AU$41,INDEX(入力!$D$43:$W$72,MATCH(A45,入力!$AU$43:$AU$72,0),5),$S$4=入力!$AV$41,INDEX(入力!$D$43:$W$72,MATCH(A45,入力!$AV$43:$AV$72,0),5),$S$4=入力!$AW$41,INDEX(入力!$D$43:$W$72,MATCH(A45,入力!$AW$43:$AW$72,0),5)),"")</f>
        <v/>
      </c>
      <c r="G45" s="747" t="str" cm="1">
        <f t="array" ref="G45">IFERROR(_xlfn.IFS($S$4="","",$S$4=入力!$AU$41,INDEX(入力!$D$43:$W$72,MATCH(A45,入力!$AU$43:$AU$72,0),6),$S$4=入力!$AV$41,INDEX(入力!$D$43:$W$72,MATCH(A45,入力!$AV$43:$AV$72,0),6),$S$4=入力!$AW$41,INDEX(入力!$D$43:$W$72,MATCH(A45,入力!$AW$43:$AW$72,0),6)),"")</f>
        <v/>
      </c>
      <c r="H45" s="748" t="e" cm="1">
        <f t="array" ref="H45">_xlfn.IFS($S$4="","",$S$4=入力!$AU$41,INDEX(入力!$D$43:$W$72,MATCH(1,入力!$AU$43:$AU$72),5),$S$4=入力!$AV$41,INDEX($D$43:$W$60,MATCH(1,入力!$AV$43:$AV$72),5),$S$4=入力!$AW$41,INDEX(入力!$D$43:$W$72,1,MATCH(1,入力!$AW$43:$AW$72),5))</f>
        <v>#N/A</v>
      </c>
      <c r="I45" s="748" t="e" cm="1">
        <f t="array" ref="I45">_xlfn.IFS($S$4="","",$S$4=入力!$AU$41,INDEX(入力!$D$43:$W$72,MATCH(1,入力!$AU$43:$AU$72),5),$S$4=入力!$AV$41,INDEX($D$43:$W$60,MATCH(1,入力!$AV$43:$AV$72),5),$S$4=入力!$AW$41,INDEX(入力!$D$43:$W$72,1,MATCH(1,入力!$AW$43:$AW$72),5))</f>
        <v>#N/A</v>
      </c>
      <c r="J45" s="749" t="e" cm="1">
        <f t="array" ref="J45">_xlfn.IFS($S$4="","",$S$4=入力!$AU$41,INDEX(入力!$D$43:$W$72,MATCH(1,入力!$AU$43:$AU$72),5),$S$4=入力!$AV$41,INDEX($D$43:$W$60,MATCH(1,入力!$AV$43:$AV$72),5),$S$4=入力!$AW$41,INDEX(入力!$D$43:$W$72,1,MATCH(1,入力!$AW$43:$AW$72),5))</f>
        <v>#N/A</v>
      </c>
      <c r="K45" s="2" t="str" cm="1">
        <f t="array" ref="K45">IFERROR(_xlfn.IFS($S$4="","",$S$4=入力!$AU$41,INDEX(入力!$D$43:$W$72,MATCH(A45,入力!$AU$43:$AU$72,0),12),$S$4=入力!$AV$41,INDEX(入力!$D$43:$W$72,MATCH(A45,入力!$AV$43:$AV$72,0),12),$S$4=入力!$AW$41,INDEX(入力!$D$43:$W$72,MATCH(A45,入力!$AW$43:$AW$72,0),12)),"")</f>
        <v/>
      </c>
      <c r="L45" s="2" t="str" cm="1">
        <f t="array" ref="L45">IFERROR(_xlfn.IFS($S$4="","",$S$4=入力!$AU$41,INDEX(入力!$D$43:$W$72,MATCH(A45,入力!$AU$43:$AU$72,0),13),$S$4=入力!$AV$41,INDEX(入力!$D$43:$W$72,MATCH(A45,入力!$AV$43:$AV$72,0),13),$S$4=入力!$AW$41,INDEX(入力!$D$43:$W$72,MATCH(A45,入力!$AW$43:$AW$72,0),13)),"")</f>
        <v/>
      </c>
      <c r="M45" s="744" t="str" cm="1">
        <f t="array" ref="M45">IFERROR(_xlfn.IFS($S$4="","",$S$4=入力!$AU$41,INDEX(入力!$D$43:$W$72,MATCH(A45,入力!$AU$43:$AU$72,0),15),$S$4=入力!$AV$41,INDEX(入力!$D$43:$W$72,MATCH(A45,入力!$AV$43:$AV$72,0),15),$S$4=入力!$AW$41,INDEX(入力!$D$43:$W$72,MATCH(A45,入力!$AW$43:$AW$72,0),15)),"")</f>
        <v/>
      </c>
      <c r="N45" s="745" t="e" cm="1">
        <f t="array" ref="N45">_xlfn.IFS($S$4="","",$S$4=入力!$AU$41,INDEX(入力!$D$43:$W$72,MATCH(1,入力!BD65:BD94),4),$S$4=入力!$AV$41,INDEX($D$43:$W$60,MATCH(1,入力!BE65:BE94),4),$S$4=入力!$AW$41,INDEX(入力!$D$43:$W$72,1,MATCH(1,入力!BD65:BD94)),$S$4=入力!$AO$28,INDEX($D$43:$W$60,1,MATCH(1,入力!BE65:BE94)),$S$4=入力!$AW$41,INDEX(入力!$D$43:$W$72,MATCH(1,入力!$AU$43:$AU$72),4))</f>
        <v>#N/A</v>
      </c>
      <c r="O45" s="746" t="e" cm="1">
        <f t="array" ref="O45">_xlfn.IFS($S$4="","",$S$4=入力!$AU$41,INDEX(入力!$D$43:$W$72,MATCH(1,入力!BE65:BE94),4),$S$4=入力!$AV$41,INDEX($D$43:$W$60,MATCH(1,入力!BF65:BF94),4),$S$4=入力!$AW$41,INDEX(入力!$D$43:$W$72,1,MATCH(1,入力!BE65:BE94)),$S$4=入力!$AO$28,INDEX($D$43:$W$60,1,MATCH(1,入力!BF65:BF94)),$S$4=入力!$AW$41,INDEX(入力!$D$43:$W$72,MATCH(1,入力!$AU$43:$AU$72),4))</f>
        <v>#N/A</v>
      </c>
      <c r="P45" s="750"/>
      <c r="Q45" s="751"/>
    </row>
    <row r="46" spans="1:17" ht="20.149999999999999" customHeight="1">
      <c r="A46" s="123">
        <v>24</v>
      </c>
      <c r="B46" s="744" t="str" cm="1">
        <f t="array" ref="B46">IFERROR(_xlfn.IFS($S$4="","",$S$4=入力!$AU$41,INDEX(入力!$D$43:$W$72,MATCH(A46,入力!$AU$43:$AU$72,0),1),$S$4=入力!$AV$41,INDEX(入力!$D$43:$W$72,MATCH(A46,入力!$AV$43:$AV$72,0),1),$S$4=入力!$AW$41,INDEX(入力!$D$43:$W$72,MATCH(A46,入力!$AW$43:$AW$72,0),1)),"")</f>
        <v/>
      </c>
      <c r="C46" s="745" t="e">
        <f>IF(入力!#REF!="","",+入力!#REF!)</f>
        <v>#REF!</v>
      </c>
      <c r="D46" s="746" t="e">
        <f>IF(入力!#REF!="","",+入力!#REF!)</f>
        <v>#REF!</v>
      </c>
      <c r="E46" s="14" t="str" cm="1">
        <f t="array" ref="E46">IFERROR(_xlfn.IFS($S$4="","",$S$4=入力!$AU$41,INDEX(入力!$D$43:$W$72,MATCH(A46,入力!$AU$43:$AU$72,0),4),$S$4=入力!$AV$41,INDEX(入力!$D$43:$W$72,MATCH(A46,入力!$AV$43:$AV$72,0),4),$S$4=入力!$AW$41,INDEX(入力!$D$43:$W$72,MATCH(A46,入力!$AW$43:$AW$72,0),4)),"")</f>
        <v/>
      </c>
      <c r="F46" s="3" t="str" cm="1">
        <f t="array" ref="F46">IFERROR(_xlfn.IFS($S$4="","",$S$4=入力!$AU$41,INDEX(入力!$D$43:$W$72,MATCH(A46,入力!$AU$43:$AU$72,0),5),$S$4=入力!$AV$41,INDEX(入力!$D$43:$W$72,MATCH(A46,入力!$AV$43:$AV$72,0),5),$S$4=入力!$AW$41,INDEX(入力!$D$43:$W$72,MATCH(A46,入力!$AW$43:$AW$72,0),5)),"")</f>
        <v/>
      </c>
      <c r="G46" s="747" t="str" cm="1">
        <f t="array" ref="G46">IFERROR(_xlfn.IFS($S$4="","",$S$4=入力!$AU$41,INDEX(入力!$D$43:$W$72,MATCH(A46,入力!$AU$43:$AU$72,0),6),$S$4=入力!$AV$41,INDEX(入力!$D$43:$W$72,MATCH(A46,入力!$AV$43:$AV$72,0),6),$S$4=入力!$AW$41,INDEX(入力!$D$43:$W$72,MATCH(A46,入力!$AW$43:$AW$72,0),6)),"")</f>
        <v/>
      </c>
      <c r="H46" s="748" t="e" cm="1">
        <f t="array" ref="H46">_xlfn.IFS($S$4="","",$S$4=入力!$AU$41,INDEX(入力!$D$43:$W$72,MATCH(1,入力!$AU$43:$AU$72),5),$S$4=入力!$AV$41,INDEX($D$43:$W$60,MATCH(1,入力!$AV$43:$AV$72),5),$S$4=入力!$AW$41,INDEX(入力!$D$43:$W$72,1,MATCH(1,入力!$AW$43:$AW$72),5))</f>
        <v>#N/A</v>
      </c>
      <c r="I46" s="748" t="e" cm="1">
        <f t="array" ref="I46">_xlfn.IFS($S$4="","",$S$4=入力!$AU$41,INDEX(入力!$D$43:$W$72,MATCH(1,入力!$AU$43:$AU$72),5),$S$4=入力!$AV$41,INDEX($D$43:$W$60,MATCH(1,入力!$AV$43:$AV$72),5),$S$4=入力!$AW$41,INDEX(入力!$D$43:$W$72,1,MATCH(1,入力!$AW$43:$AW$72),5))</f>
        <v>#N/A</v>
      </c>
      <c r="J46" s="749" t="e" cm="1">
        <f t="array" ref="J46">_xlfn.IFS($S$4="","",$S$4=入力!$AU$41,INDEX(入力!$D$43:$W$72,MATCH(1,入力!$AU$43:$AU$72),5),$S$4=入力!$AV$41,INDEX($D$43:$W$60,MATCH(1,入力!$AV$43:$AV$72),5),$S$4=入力!$AW$41,INDEX(入力!$D$43:$W$72,1,MATCH(1,入力!$AW$43:$AW$72),5))</f>
        <v>#N/A</v>
      </c>
      <c r="K46" s="2" t="str" cm="1">
        <f t="array" ref="K46">IFERROR(_xlfn.IFS($S$4="","",$S$4=入力!$AU$41,INDEX(入力!$D$43:$W$72,MATCH(A46,入力!$AU$43:$AU$72,0),12),$S$4=入力!$AV$41,INDEX(入力!$D$43:$W$72,MATCH(A46,入力!$AV$43:$AV$72,0),12),$S$4=入力!$AW$41,INDEX(入力!$D$43:$W$72,MATCH(A46,入力!$AW$43:$AW$72,0),12)),"")</f>
        <v/>
      </c>
      <c r="L46" s="2" t="str" cm="1">
        <f t="array" ref="L46">IFERROR(_xlfn.IFS($S$4="","",$S$4=入力!$AU$41,INDEX(入力!$D$43:$W$72,MATCH(A46,入力!$AU$43:$AU$72,0),13),$S$4=入力!$AV$41,INDEX(入力!$D$43:$W$72,MATCH(A46,入力!$AV$43:$AV$72,0),13),$S$4=入力!$AW$41,INDEX(入力!$D$43:$W$72,MATCH(A46,入力!$AW$43:$AW$72,0),13)),"")</f>
        <v/>
      </c>
      <c r="M46" s="744" t="str" cm="1">
        <f t="array" ref="M46">IFERROR(_xlfn.IFS($S$4="","",$S$4=入力!$AU$41,INDEX(入力!$D$43:$W$72,MATCH(A46,入力!$AU$43:$AU$72,0),15),$S$4=入力!$AV$41,INDEX(入力!$D$43:$W$72,MATCH(A46,入力!$AV$43:$AV$72,0),15),$S$4=入力!$AW$41,INDEX(入力!$D$43:$W$72,MATCH(A46,入力!$AW$43:$AW$72,0),15)),"")</f>
        <v/>
      </c>
      <c r="N46" s="745" t="e" cm="1">
        <f t="array" ref="N46">_xlfn.IFS($S$4="","",$S$4=入力!$AU$41,INDEX(入力!$D$43:$W$72,MATCH(1,入力!BD66:BD95),4),$S$4=入力!$AV$41,INDEX($D$43:$W$60,MATCH(1,入力!BE66:BE95),4),$S$4=入力!$AW$41,INDEX(入力!$D$43:$W$72,1,MATCH(1,入力!BD66:BD95)),$S$4=入力!$AO$28,INDEX($D$43:$W$60,1,MATCH(1,入力!BE66:BE95)),$S$4=入力!$AW$41,INDEX(入力!$D$43:$W$72,MATCH(1,入力!$AU$43:$AU$72),4))</f>
        <v>#N/A</v>
      </c>
      <c r="O46" s="746" t="e" cm="1">
        <f t="array" ref="O46">_xlfn.IFS($S$4="","",$S$4=入力!$AU$41,INDEX(入力!$D$43:$W$72,MATCH(1,入力!BE66:BE95),4),$S$4=入力!$AV$41,INDEX($D$43:$W$60,MATCH(1,入力!BF66:BF95),4),$S$4=入力!$AW$41,INDEX(入力!$D$43:$W$72,1,MATCH(1,入力!BE66:BE95)),$S$4=入力!$AO$28,INDEX($D$43:$W$60,1,MATCH(1,入力!BF66:BF95)),$S$4=入力!$AW$41,INDEX(入力!$D$43:$W$72,MATCH(1,入力!$AU$43:$AU$72),4))</f>
        <v>#N/A</v>
      </c>
      <c r="P46" s="750"/>
      <c r="Q46" s="751"/>
    </row>
    <row r="47" spans="1:17" ht="20.149999999999999" customHeight="1">
      <c r="A47" s="262">
        <v>25</v>
      </c>
      <c r="B47" s="744" t="str" cm="1">
        <f t="array" ref="B47">IFERROR(_xlfn.IFS($S$4="","",$S$4=入力!$AU$41,INDEX(入力!$D$43:$W$72,MATCH(A47,入力!$AU$43:$AU$72,0),1),$S$4=入力!$AV$41,INDEX(入力!$D$43:$W$72,MATCH(A47,入力!$AV$43:$AV$72,0),1),$S$4=入力!$AW$41,INDEX(入力!$D$43:$W$72,MATCH(A47,入力!$AW$43:$AW$72,0),1)),"")</f>
        <v/>
      </c>
      <c r="C47" s="745" t="e">
        <f>IF(入力!#REF!="","",+入力!#REF!)</f>
        <v>#REF!</v>
      </c>
      <c r="D47" s="746" t="e">
        <f>IF(入力!#REF!="","",+入力!#REF!)</f>
        <v>#REF!</v>
      </c>
      <c r="E47" s="14" t="str" cm="1">
        <f t="array" ref="E47">IFERROR(_xlfn.IFS($S$4="","",$S$4=入力!$AU$41,INDEX(入力!$D$43:$W$72,MATCH(A47,入力!$AU$43:$AU$72,0),4),$S$4=入力!$AV$41,INDEX(入力!$D$43:$W$72,MATCH(A47,入力!$AV$43:$AV$72,0),4),$S$4=入力!$AW$41,INDEX(入力!$D$43:$W$72,MATCH(A47,入力!$AW$43:$AW$72,0),4)),"")</f>
        <v/>
      </c>
      <c r="F47" s="116" t="str" cm="1">
        <f t="array" ref="F47">IFERROR(_xlfn.IFS($S$4="","",$S$4=入力!$AU$41,INDEX(入力!$D$43:$W$72,MATCH(A47,入力!$AU$43:$AU$72,0),5),$S$4=入力!$AV$41,INDEX(入力!$D$43:$W$72,MATCH(A47,入力!$AV$43:$AV$72,0),5),$S$4=入力!$AW$41,INDEX(入力!$D$43:$W$72,MATCH(A47,入力!$AW$43:$AW$72,0),5)),"")</f>
        <v/>
      </c>
      <c r="G47" s="747" t="str" cm="1">
        <f t="array" ref="G47">IFERROR(_xlfn.IFS($S$4="","",$S$4=入力!$AU$41,INDEX(入力!$D$43:$W$72,MATCH(A47,入力!$AU$43:$AU$72,0),6),$S$4=入力!$AV$41,INDEX(入力!$D$43:$W$72,MATCH(A47,入力!$AV$43:$AV$72,0),6),$S$4=入力!$AW$41,INDEX(入力!$D$43:$W$72,MATCH(A47,入力!$AW$43:$AW$72,0),6)),"")</f>
        <v/>
      </c>
      <c r="H47" s="748" t="e" cm="1">
        <f t="array" ref="H47">_xlfn.IFS($S$4="","",$S$4=入力!$AU$41,INDEX(入力!$D$43:$W$72,MATCH(1,入力!$AU$43:$AU$72),5),$S$4=入力!$AV$41,INDEX($D$43:$W$60,MATCH(1,入力!$AV$43:$AV$72),5),$S$4=入力!$AW$41,INDEX(入力!$D$43:$W$72,1,MATCH(1,入力!$AW$43:$AW$72),5))</f>
        <v>#N/A</v>
      </c>
      <c r="I47" s="748" t="e" cm="1">
        <f t="array" ref="I47">_xlfn.IFS($S$4="","",$S$4=入力!$AU$41,INDEX(入力!$D$43:$W$72,MATCH(1,入力!$AU$43:$AU$72),5),$S$4=入力!$AV$41,INDEX($D$43:$W$60,MATCH(1,入力!$AV$43:$AV$72),5),$S$4=入力!$AW$41,INDEX(入力!$D$43:$W$72,1,MATCH(1,入力!$AW$43:$AW$72),5))</f>
        <v>#N/A</v>
      </c>
      <c r="J47" s="749" t="e" cm="1">
        <f t="array" ref="J47">_xlfn.IFS($S$4="","",$S$4=入力!$AU$41,INDEX(入力!$D$43:$W$72,MATCH(1,入力!$AU$43:$AU$72),5),$S$4=入力!$AV$41,INDEX($D$43:$W$60,MATCH(1,入力!$AV$43:$AV$72),5),$S$4=入力!$AW$41,INDEX(入力!$D$43:$W$72,1,MATCH(1,入力!$AW$43:$AW$72),5))</f>
        <v>#N/A</v>
      </c>
      <c r="K47" s="263" t="str" cm="1">
        <f t="array" ref="K47">IFERROR(_xlfn.IFS($S$4="","",$S$4=入力!$AU$41,INDEX(入力!$D$43:$W$72,MATCH(A47,入力!$AU$43:$AU$72,0),12),$S$4=入力!$AV$41,INDEX(入力!$D$43:$W$72,MATCH(A47,入力!$AV$43:$AV$72,0),12),$S$4=入力!$AW$41,INDEX(入力!$D$43:$W$72,MATCH(A47,入力!$AW$43:$AW$72,0),12)),"")</f>
        <v/>
      </c>
      <c r="L47" s="263" t="str" cm="1">
        <f t="array" ref="L47">IFERROR(_xlfn.IFS($S$4="","",$S$4=入力!$AU$41,INDEX(入力!$D$43:$W$72,MATCH(A47,入力!$AU$43:$AU$72,0),13),$S$4=入力!$AV$41,INDEX(入力!$D$43:$W$72,MATCH(A47,入力!$AV$43:$AV$72,0),13),$S$4=入力!$AW$41,INDEX(入力!$D$43:$W$72,MATCH(A47,入力!$AW$43:$AW$72,0),13)),"")</f>
        <v/>
      </c>
      <c r="M47" s="744" t="str" cm="1">
        <f t="array" ref="M47">IFERROR(_xlfn.IFS($S$4="","",$S$4=入力!$AU$41,INDEX(入力!$D$43:$W$72,MATCH(A47,入力!$AU$43:$AU$72,0),15),$S$4=入力!$AV$41,INDEX(入力!$D$43:$W$72,MATCH(A47,入力!$AV$43:$AV$72,0),15),$S$4=入力!$AW$41,INDEX(入力!$D$43:$W$72,MATCH(A47,入力!$AW$43:$AW$72,0),15)),"")</f>
        <v/>
      </c>
      <c r="N47" s="745" t="e" cm="1">
        <f t="array" ref="N47">_xlfn.IFS($S$4="","",$S$4=入力!$AU$41,INDEX(入力!$D$43:$W$72,MATCH(1,入力!BD67:BD96),4),$S$4=入力!$AV$41,INDEX($D$43:$W$60,MATCH(1,入力!BE67:BE96),4),$S$4=入力!$AW$41,INDEX(入力!$D$43:$W$72,1,MATCH(1,入力!BD67:BD96)),$S$4=入力!$AO$28,INDEX($D$43:$W$60,1,MATCH(1,入力!BE67:BE96)),$S$4=入力!$AW$41,INDEX(入力!$D$43:$W$72,MATCH(1,入力!$AU$43:$AU$72),4))</f>
        <v>#N/A</v>
      </c>
      <c r="O47" s="746" t="e" cm="1">
        <f t="array" ref="O47">_xlfn.IFS($S$4="","",$S$4=入力!$AU$41,INDEX(入力!$D$43:$W$72,MATCH(1,入力!BE67:BE96),4),$S$4=入力!$AV$41,INDEX($D$43:$W$60,MATCH(1,入力!BF67:BF96),4),$S$4=入力!$AW$41,INDEX(入力!$D$43:$W$72,1,MATCH(1,入力!BE67:BE96)),$S$4=入力!$AO$28,INDEX($D$43:$W$60,1,MATCH(1,入力!BF67:BF96)),$S$4=入力!$AW$41,INDEX(入力!$D$43:$W$72,MATCH(1,入力!$AU$43:$AU$72),4))</f>
        <v>#N/A</v>
      </c>
      <c r="P47" s="752"/>
      <c r="Q47" s="753"/>
    </row>
    <row r="48" spans="1:17" ht="20.149999999999999" customHeight="1">
      <c r="A48" s="123">
        <v>26</v>
      </c>
      <c r="B48" s="744" t="str" cm="1">
        <f t="array" ref="B48">IFERROR(_xlfn.IFS($S$4="","",$S$4=入力!$AU$41,INDEX(入力!$D$43:$W$72,MATCH(A48,入力!$AU$43:$AU$72,0),1),$S$4=入力!$AV$41,INDEX(入力!$D$43:$W$72,MATCH(A48,入力!$AV$43:$AV$72,0),1),$S$4=入力!$AW$41,INDEX(入力!$D$43:$W$72,MATCH(A48,入力!$AW$43:$AW$72,0),1)),"")</f>
        <v/>
      </c>
      <c r="C48" s="745" t="e">
        <f>IF(入力!#REF!="","",+入力!#REF!)</f>
        <v>#REF!</v>
      </c>
      <c r="D48" s="746" t="e">
        <f>IF(入力!#REF!="","",+入力!#REF!)</f>
        <v>#REF!</v>
      </c>
      <c r="E48" s="14" t="str" cm="1">
        <f t="array" ref="E48">IFERROR(_xlfn.IFS($S$4="","",$S$4=入力!$AU$41,INDEX(入力!$D$43:$W$72,MATCH(A48,入力!$AU$43:$AU$72,0),4),$S$4=入力!$AV$41,INDEX(入力!$D$43:$W$72,MATCH(A48,入力!$AV$43:$AV$72,0),4),$S$4=入力!$AW$41,INDEX(入力!$D$43:$W$72,MATCH(A48,入力!$AW$43:$AW$72,0),4)),"")</f>
        <v/>
      </c>
      <c r="F48" s="3" t="str" cm="1">
        <f t="array" ref="F48">IFERROR(_xlfn.IFS($S$4="","",$S$4=入力!$AU$41,INDEX(入力!$D$43:$W$72,MATCH(A48,入力!$AU$43:$AU$72,0),5),$S$4=入力!$AV$41,INDEX(入力!$D$43:$W$72,MATCH(A48,入力!$AV$43:$AV$72,0),5),$S$4=入力!$AW$41,INDEX(入力!$D$43:$W$72,MATCH(A48,入力!$AW$43:$AW$72,0),5)),"")</f>
        <v/>
      </c>
      <c r="G48" s="747" t="str" cm="1">
        <f t="array" ref="G48">IFERROR(_xlfn.IFS($S$4="","",$S$4=入力!$AU$41,INDEX(入力!$D$43:$W$72,MATCH(A48,入力!$AU$43:$AU$72,0),6),$S$4=入力!$AV$41,INDEX(入力!$D$43:$W$72,MATCH(A48,入力!$AV$43:$AV$72,0),6),$S$4=入力!$AW$41,INDEX(入力!$D$43:$W$72,MATCH(A48,入力!$AW$43:$AW$72,0),6)),"")</f>
        <v/>
      </c>
      <c r="H48" s="748" t="e" cm="1">
        <f t="array" ref="H48">_xlfn.IFS($S$4="","",$S$4=入力!$AU$41,INDEX(入力!$D$43:$W$72,MATCH(1,入力!$AU$43:$AU$72),5),$S$4=入力!$AV$41,INDEX($D$43:$W$60,MATCH(1,入力!$AV$43:$AV$72),5),$S$4=入力!$AW$41,INDEX(入力!$D$43:$W$72,1,MATCH(1,入力!$AW$43:$AW$72),5))</f>
        <v>#N/A</v>
      </c>
      <c r="I48" s="748" t="e" cm="1">
        <f t="array" ref="I48">_xlfn.IFS($S$4="","",$S$4=入力!$AU$41,INDEX(入力!$D$43:$W$72,MATCH(1,入力!$AU$43:$AU$72),5),$S$4=入力!$AV$41,INDEX($D$43:$W$60,MATCH(1,入力!$AV$43:$AV$72),5),$S$4=入力!$AW$41,INDEX(入力!$D$43:$W$72,1,MATCH(1,入力!$AW$43:$AW$72),5))</f>
        <v>#N/A</v>
      </c>
      <c r="J48" s="749" t="e" cm="1">
        <f t="array" ref="J48">_xlfn.IFS($S$4="","",$S$4=入力!$AU$41,INDEX(入力!$D$43:$W$72,MATCH(1,入力!$AU$43:$AU$72),5),$S$4=入力!$AV$41,INDEX($D$43:$W$60,MATCH(1,入力!$AV$43:$AV$72),5),$S$4=入力!$AW$41,INDEX(入力!$D$43:$W$72,1,MATCH(1,入力!$AW$43:$AW$72),5))</f>
        <v>#N/A</v>
      </c>
      <c r="K48" s="2" t="str" cm="1">
        <f t="array" ref="K48">IFERROR(_xlfn.IFS($S$4="","",$S$4=入力!$AU$41,INDEX(入力!$D$43:$W$72,MATCH(A48,入力!$AU$43:$AU$72,0),12),$S$4=入力!$AV$41,INDEX(入力!$D$43:$W$72,MATCH(A48,入力!$AV$43:$AV$72,0),12),$S$4=入力!$AW$41,INDEX(入力!$D$43:$W$72,MATCH(A48,入力!$AW$43:$AW$72,0),12)),"")</f>
        <v/>
      </c>
      <c r="L48" s="2" t="str" cm="1">
        <f t="array" ref="L48">IFERROR(_xlfn.IFS($S$4="","",$S$4=入力!$AU$41,INDEX(入力!$D$43:$W$72,MATCH(A48,入力!$AU$43:$AU$72,0),13),$S$4=入力!$AV$41,INDEX(入力!$D$43:$W$72,MATCH(A48,入力!$AV$43:$AV$72,0),13),$S$4=入力!$AW$41,INDEX(入力!$D$43:$W$72,MATCH(A48,入力!$AW$43:$AW$72,0),13)),"")</f>
        <v/>
      </c>
      <c r="M48" s="744" t="str" cm="1">
        <f t="array" ref="M48">IFERROR(_xlfn.IFS($S$4="","",$S$4=入力!$AU$41,INDEX(入力!$D$43:$W$72,MATCH(A48,入力!$AU$43:$AU$72,0),15),$S$4=入力!$AV$41,INDEX(入力!$D$43:$W$72,MATCH(A48,入力!$AV$43:$AV$72,0),15),$S$4=入力!$AW$41,INDEX(入力!$D$43:$W$72,MATCH(A48,入力!$AW$43:$AW$72,0),15)),"")</f>
        <v/>
      </c>
      <c r="N48" s="745" t="e" cm="1">
        <f t="array" ref="N48">_xlfn.IFS($S$4="","",$S$4=入力!$AU$41,INDEX(入力!$D$43:$W$72,MATCH(1,入力!BD68:BD97),4),$S$4=入力!$AV$41,INDEX($D$43:$W$60,MATCH(1,入力!BE68:BE97),4),$S$4=入力!$AW$41,INDEX(入力!$D$43:$W$72,1,MATCH(1,入力!BD68:BD97)),$S$4=入力!$AO$28,INDEX($D$43:$W$60,1,MATCH(1,入力!BE68:BE97)),$S$4=入力!$AW$41,INDEX(入力!$D$43:$W$72,MATCH(1,入力!$AU$43:$AU$72),4))</f>
        <v>#N/A</v>
      </c>
      <c r="O48" s="746" t="e" cm="1">
        <f t="array" ref="O48">_xlfn.IFS($S$4="","",$S$4=入力!$AU$41,INDEX(入力!$D$43:$W$72,MATCH(1,入力!BE68:BE97),4),$S$4=入力!$AV$41,INDEX($D$43:$W$60,MATCH(1,入力!BF68:BF97),4),$S$4=入力!$AW$41,INDEX(入力!$D$43:$W$72,1,MATCH(1,入力!BE68:BE97)),$S$4=入力!$AO$28,INDEX($D$43:$W$60,1,MATCH(1,入力!BF68:BF97)),$S$4=入力!$AW$41,INDEX(入力!$D$43:$W$72,MATCH(1,入力!$AU$43:$AU$72),4))</f>
        <v>#N/A</v>
      </c>
      <c r="P48" s="750"/>
      <c r="Q48" s="751"/>
    </row>
    <row r="49" spans="1:17" ht="20.149999999999999" customHeight="1">
      <c r="A49" s="123">
        <v>27</v>
      </c>
      <c r="B49" s="744" t="str" cm="1">
        <f t="array" ref="B49">IFERROR(_xlfn.IFS($S$4="","",$S$4=入力!$AU$41,INDEX(入力!$D$43:$W$72,MATCH(A49,入力!$AU$43:$AU$72,0),1),$S$4=入力!$AV$41,INDEX(入力!$D$43:$W$72,MATCH(A49,入力!$AV$43:$AV$72,0),1),$S$4=入力!$AW$41,INDEX(入力!$D$43:$W$72,MATCH(A49,入力!$AW$43:$AW$72,0),1)),"")</f>
        <v/>
      </c>
      <c r="C49" s="745" t="e">
        <f>IF(入力!#REF!="","",+入力!#REF!)</f>
        <v>#REF!</v>
      </c>
      <c r="D49" s="746" t="e">
        <f>IF(入力!#REF!="","",+入力!#REF!)</f>
        <v>#REF!</v>
      </c>
      <c r="E49" s="14" t="str" cm="1">
        <f t="array" ref="E49">IFERROR(_xlfn.IFS($S$4="","",$S$4=入力!$AU$41,INDEX(入力!$D$43:$W$72,MATCH(A49,入力!$AU$43:$AU$72,0),4),$S$4=入力!$AV$41,INDEX(入力!$D$43:$W$72,MATCH(A49,入力!$AV$43:$AV$72,0),4),$S$4=入力!$AW$41,INDEX(入力!$D$43:$W$72,MATCH(A49,入力!$AW$43:$AW$72,0),4)),"")</f>
        <v/>
      </c>
      <c r="F49" s="3" t="str" cm="1">
        <f t="array" ref="F49">IFERROR(_xlfn.IFS($S$4="","",$S$4=入力!$AU$41,INDEX(入力!$D$43:$W$72,MATCH(A49,入力!$AU$43:$AU$72,0),5),$S$4=入力!$AV$41,INDEX(入力!$D$43:$W$72,MATCH(A49,入力!$AV$43:$AV$72,0),5),$S$4=入力!$AW$41,INDEX(入力!$D$43:$W$72,MATCH(A49,入力!$AW$43:$AW$72,0),5)),"")</f>
        <v/>
      </c>
      <c r="G49" s="747" t="str" cm="1">
        <f t="array" ref="G49">IFERROR(_xlfn.IFS($S$4="","",$S$4=入力!$AU$41,INDEX(入力!$D$43:$W$72,MATCH(A49,入力!$AU$43:$AU$72,0),6),$S$4=入力!$AV$41,INDEX(入力!$D$43:$W$72,MATCH(A49,入力!$AV$43:$AV$72,0),6),$S$4=入力!$AW$41,INDEX(入力!$D$43:$W$72,MATCH(A49,入力!$AW$43:$AW$72,0),6)),"")</f>
        <v/>
      </c>
      <c r="H49" s="748" t="e" cm="1">
        <f t="array" ref="H49">_xlfn.IFS($S$4="","",$S$4=入力!$AU$41,INDEX(入力!$D$43:$W$72,MATCH(1,入力!$AU$43:$AU$72),5),$S$4=入力!$AV$41,INDEX($D$43:$W$60,MATCH(1,入力!$AV$43:$AV$72),5),$S$4=入力!$AW$41,INDEX(入力!$D$43:$W$72,1,MATCH(1,入力!$AW$43:$AW$72),5))</f>
        <v>#N/A</v>
      </c>
      <c r="I49" s="748" t="e" cm="1">
        <f t="array" ref="I49">_xlfn.IFS($S$4="","",$S$4=入力!$AU$41,INDEX(入力!$D$43:$W$72,MATCH(1,入力!$AU$43:$AU$72),5),$S$4=入力!$AV$41,INDEX($D$43:$W$60,MATCH(1,入力!$AV$43:$AV$72),5),$S$4=入力!$AW$41,INDEX(入力!$D$43:$W$72,1,MATCH(1,入力!$AW$43:$AW$72),5))</f>
        <v>#N/A</v>
      </c>
      <c r="J49" s="749" t="e" cm="1">
        <f t="array" ref="J49">_xlfn.IFS($S$4="","",$S$4=入力!$AU$41,INDEX(入力!$D$43:$W$72,MATCH(1,入力!$AU$43:$AU$72),5),$S$4=入力!$AV$41,INDEX($D$43:$W$60,MATCH(1,入力!$AV$43:$AV$72),5),$S$4=入力!$AW$41,INDEX(入力!$D$43:$W$72,1,MATCH(1,入力!$AW$43:$AW$72),5))</f>
        <v>#N/A</v>
      </c>
      <c r="K49" s="2" t="str" cm="1">
        <f t="array" ref="K49">IFERROR(_xlfn.IFS($S$4="","",$S$4=入力!$AU$41,INDEX(入力!$D$43:$W$72,MATCH(A49,入力!$AU$43:$AU$72,0),12),$S$4=入力!$AV$41,INDEX(入力!$D$43:$W$72,MATCH(A49,入力!$AV$43:$AV$72,0),12),$S$4=入力!$AW$41,INDEX(入力!$D$43:$W$72,MATCH(A49,入力!$AW$43:$AW$72,0),12)),"")</f>
        <v/>
      </c>
      <c r="L49" s="2" t="str" cm="1">
        <f t="array" ref="L49">IFERROR(_xlfn.IFS($S$4="","",$S$4=入力!$AU$41,INDEX(入力!$D$43:$W$72,MATCH(A49,入力!$AU$43:$AU$72,0),13),$S$4=入力!$AV$41,INDEX(入力!$D$43:$W$72,MATCH(A49,入力!$AV$43:$AV$72,0),13),$S$4=入力!$AW$41,INDEX(入力!$D$43:$W$72,MATCH(A49,入力!$AW$43:$AW$72,0),13)),"")</f>
        <v/>
      </c>
      <c r="M49" s="744" t="str" cm="1">
        <f t="array" ref="M49">IFERROR(_xlfn.IFS($S$4="","",$S$4=入力!$AU$41,INDEX(入力!$D$43:$W$72,MATCH(A49,入力!$AU$43:$AU$72,0),15),$S$4=入力!$AV$41,INDEX(入力!$D$43:$W$72,MATCH(A49,入力!$AV$43:$AV$72,0),15),$S$4=入力!$AW$41,INDEX(入力!$D$43:$W$72,MATCH(A49,入力!$AW$43:$AW$72,0),15)),"")</f>
        <v/>
      </c>
      <c r="N49" s="745" t="e" cm="1">
        <f t="array" ref="N49">_xlfn.IFS($S$4="","",$S$4=入力!$AU$41,INDEX(入力!$D$43:$W$72,MATCH(1,入力!BD69:BD98),4),$S$4=入力!$AV$41,INDEX($D$43:$W$60,MATCH(1,入力!BE69:BE98),4),$S$4=入力!$AW$41,INDEX(入力!$D$43:$W$72,1,MATCH(1,入力!BD69:BD98)),$S$4=入力!$AO$28,INDEX($D$43:$W$60,1,MATCH(1,入力!BE69:BE98)),$S$4=入力!$AW$41,INDEX(入力!$D$43:$W$72,MATCH(1,入力!$AU$43:$AU$72),4))</f>
        <v>#N/A</v>
      </c>
      <c r="O49" s="746" t="e" cm="1">
        <f t="array" ref="O49">_xlfn.IFS($S$4="","",$S$4=入力!$AU$41,INDEX(入力!$D$43:$W$72,MATCH(1,入力!BE69:BE98),4),$S$4=入力!$AV$41,INDEX($D$43:$W$60,MATCH(1,入力!BF69:BF98),4),$S$4=入力!$AW$41,INDEX(入力!$D$43:$W$72,1,MATCH(1,入力!BE69:BE98)),$S$4=入力!$AO$28,INDEX($D$43:$W$60,1,MATCH(1,入力!BF69:BF98)),$S$4=入力!$AW$41,INDEX(入力!$D$43:$W$72,MATCH(1,入力!$AU$43:$AU$72),4))</f>
        <v>#N/A</v>
      </c>
      <c r="P49" s="750"/>
      <c r="Q49" s="751"/>
    </row>
    <row r="50" spans="1:17" ht="20.149999999999999" customHeight="1">
      <c r="A50" s="123">
        <v>28</v>
      </c>
      <c r="B50" s="744" t="str" cm="1">
        <f t="array" ref="B50">IFERROR(_xlfn.IFS($S$4="","",$S$4=入力!$AU$41,INDEX(入力!$D$43:$W$72,MATCH(A50,入力!$AU$43:$AU$72,0),1),$S$4=入力!$AV$41,INDEX(入力!$D$43:$W$72,MATCH(A50,入力!$AV$43:$AV$72,0),1),$S$4=入力!$AW$41,INDEX(入力!$D$43:$W$72,MATCH(A50,入力!$AW$43:$AW$72,0),1)),"")</f>
        <v/>
      </c>
      <c r="C50" s="745" t="e">
        <f>IF(入力!#REF!="","",+入力!#REF!)</f>
        <v>#REF!</v>
      </c>
      <c r="D50" s="746" t="e">
        <f>IF(入力!#REF!="","",+入力!#REF!)</f>
        <v>#REF!</v>
      </c>
      <c r="E50" s="14" t="str" cm="1">
        <f t="array" ref="E50">IFERROR(_xlfn.IFS($S$4="","",$S$4=入力!$AU$41,INDEX(入力!$D$43:$W$72,MATCH(A50,入力!$AU$43:$AU$72,0),4),$S$4=入力!$AV$41,INDEX(入力!$D$43:$W$72,MATCH(A50,入力!$AV$43:$AV$72,0),4),$S$4=入力!$AW$41,INDEX(入力!$D$43:$W$72,MATCH(A50,入力!$AW$43:$AW$72,0),4)),"")</f>
        <v/>
      </c>
      <c r="F50" s="3" t="str" cm="1">
        <f t="array" ref="F50">IFERROR(_xlfn.IFS($S$4="","",$S$4=入力!$AU$41,INDEX(入力!$D$43:$W$72,MATCH(A50,入力!$AU$43:$AU$72,0),5),$S$4=入力!$AV$41,INDEX(入力!$D$43:$W$72,MATCH(A50,入力!$AV$43:$AV$72,0),5),$S$4=入力!$AW$41,INDEX(入力!$D$43:$W$72,MATCH(A50,入力!$AW$43:$AW$72,0),5)),"")</f>
        <v/>
      </c>
      <c r="G50" s="747" t="str" cm="1">
        <f t="array" ref="G50">IFERROR(_xlfn.IFS($S$4="","",$S$4=入力!$AU$41,INDEX(入力!$D$43:$W$72,MATCH(A50,入力!$AU$43:$AU$72,0),6),$S$4=入力!$AV$41,INDEX(入力!$D$43:$W$72,MATCH(A50,入力!$AV$43:$AV$72,0),6),$S$4=入力!$AW$41,INDEX(入力!$D$43:$W$72,MATCH(A50,入力!$AW$43:$AW$72,0),6)),"")</f>
        <v/>
      </c>
      <c r="H50" s="748" t="e" cm="1">
        <f t="array" ref="H50">_xlfn.IFS($S$4="","",$S$4=入力!$AU$41,INDEX(入力!$D$43:$W$72,MATCH(1,入力!$AU$43:$AU$72),5),$S$4=入力!$AV$41,INDEX($D$43:$W$60,MATCH(1,入力!$AV$43:$AV$72),5),$S$4=入力!$AW$41,INDEX(入力!$D$43:$W$72,1,MATCH(1,入力!$AW$43:$AW$72),5))</f>
        <v>#N/A</v>
      </c>
      <c r="I50" s="748" t="e" cm="1">
        <f t="array" ref="I50">_xlfn.IFS($S$4="","",$S$4=入力!$AU$41,INDEX(入力!$D$43:$W$72,MATCH(1,入力!$AU$43:$AU$72),5),$S$4=入力!$AV$41,INDEX($D$43:$W$60,MATCH(1,入力!$AV$43:$AV$72),5),$S$4=入力!$AW$41,INDEX(入力!$D$43:$W$72,1,MATCH(1,入力!$AW$43:$AW$72),5))</f>
        <v>#N/A</v>
      </c>
      <c r="J50" s="749" t="e" cm="1">
        <f t="array" ref="J50">_xlfn.IFS($S$4="","",$S$4=入力!$AU$41,INDEX(入力!$D$43:$W$72,MATCH(1,入力!$AU$43:$AU$72),5),$S$4=入力!$AV$41,INDEX($D$43:$W$60,MATCH(1,入力!$AV$43:$AV$72),5),$S$4=入力!$AW$41,INDEX(入力!$D$43:$W$72,1,MATCH(1,入力!$AW$43:$AW$72),5))</f>
        <v>#N/A</v>
      </c>
      <c r="K50" s="2" t="str" cm="1">
        <f t="array" ref="K50">IFERROR(_xlfn.IFS($S$4="","",$S$4=入力!$AU$41,INDEX(入力!$D$43:$W$72,MATCH(A50,入力!$AU$43:$AU$72,0),12),$S$4=入力!$AV$41,INDEX(入力!$D$43:$W$72,MATCH(A50,入力!$AV$43:$AV$72,0),12),$S$4=入力!$AW$41,INDEX(入力!$D$43:$W$72,MATCH(A50,入力!$AW$43:$AW$72,0),12)),"")</f>
        <v/>
      </c>
      <c r="L50" s="2" t="str" cm="1">
        <f t="array" ref="L50">IFERROR(_xlfn.IFS($S$4="","",$S$4=入力!$AU$41,INDEX(入力!$D$43:$W$72,MATCH(A50,入力!$AU$43:$AU$72,0),13),$S$4=入力!$AV$41,INDEX(入力!$D$43:$W$72,MATCH(A50,入力!$AV$43:$AV$72,0),13),$S$4=入力!$AW$41,INDEX(入力!$D$43:$W$72,MATCH(A50,入力!$AW$43:$AW$72,0),13)),"")</f>
        <v/>
      </c>
      <c r="M50" s="744" t="str" cm="1">
        <f t="array" ref="M50">IFERROR(_xlfn.IFS($S$4="","",$S$4=入力!$AU$41,INDEX(入力!$D$43:$W$72,MATCH(A50,入力!$AU$43:$AU$72,0),15),$S$4=入力!$AV$41,INDEX(入力!$D$43:$W$72,MATCH(A50,入力!$AV$43:$AV$72,0),15),$S$4=入力!$AW$41,INDEX(入力!$D$43:$W$72,MATCH(A50,入力!$AW$43:$AW$72,0),15)),"")</f>
        <v/>
      </c>
      <c r="N50" s="745" t="e" cm="1">
        <f t="array" ref="N50">_xlfn.IFS($S$4="","",$S$4=入力!$AU$41,INDEX(入力!$D$43:$W$72,MATCH(1,入力!BD70:BD99),4),$S$4=入力!$AV$41,INDEX($D$43:$W$60,MATCH(1,入力!BE70:BE99),4),$S$4=入力!$AW$41,INDEX(入力!$D$43:$W$72,1,MATCH(1,入力!BD70:BD99)),$S$4=入力!$AO$28,INDEX($D$43:$W$60,1,MATCH(1,入力!BE70:BE99)),$S$4=入力!$AW$41,INDEX(入力!$D$43:$W$72,MATCH(1,入力!$AU$43:$AU$72),4))</f>
        <v>#N/A</v>
      </c>
      <c r="O50" s="746" t="e" cm="1">
        <f t="array" ref="O50">_xlfn.IFS($S$4="","",$S$4=入力!$AU$41,INDEX(入力!$D$43:$W$72,MATCH(1,入力!BE70:BE99),4),$S$4=入力!$AV$41,INDEX($D$43:$W$60,MATCH(1,入力!BF70:BF99),4),$S$4=入力!$AW$41,INDEX(入力!$D$43:$W$72,1,MATCH(1,入力!BE70:BE99)),$S$4=入力!$AO$28,INDEX($D$43:$W$60,1,MATCH(1,入力!BF70:BF99)),$S$4=入力!$AW$41,INDEX(入力!$D$43:$W$72,MATCH(1,入力!$AU$43:$AU$72),4))</f>
        <v>#N/A</v>
      </c>
      <c r="P50" s="750"/>
      <c r="Q50" s="751"/>
    </row>
    <row r="51" spans="1:17" ht="20.149999999999999" customHeight="1">
      <c r="A51" s="123">
        <v>29</v>
      </c>
      <c r="B51" s="744" t="str" cm="1">
        <f t="array" ref="B51">IFERROR(_xlfn.IFS($S$4="","",$S$4=入力!$AU$41,INDEX(入力!$D$43:$W$72,MATCH(A51,入力!$AU$43:$AU$72,0),1),$S$4=入力!$AV$41,INDEX(入力!$D$43:$W$72,MATCH(A51,入力!$AV$43:$AV$72,0),1),$S$4=入力!$AW$41,INDEX(入力!$D$43:$W$72,MATCH(A51,入力!$AW$43:$AW$72,0),1)),"")</f>
        <v/>
      </c>
      <c r="C51" s="745" t="e">
        <f>IF(入力!#REF!="","",+入力!#REF!)</f>
        <v>#REF!</v>
      </c>
      <c r="D51" s="746" t="e">
        <f>IF(入力!#REF!="","",+入力!#REF!)</f>
        <v>#REF!</v>
      </c>
      <c r="E51" s="14" t="str" cm="1">
        <f t="array" ref="E51">IFERROR(_xlfn.IFS($S$4="","",$S$4=入力!$AU$41,INDEX(入力!$D$43:$W$72,MATCH(A51,入力!$AU$43:$AU$72,0),4),$S$4=入力!$AV$41,INDEX(入力!$D$43:$W$72,MATCH(A51,入力!$AV$43:$AV$72,0),4),$S$4=入力!$AW$41,INDEX(入力!$D$43:$W$72,MATCH(A51,入力!$AW$43:$AW$72,0),4)),"")</f>
        <v/>
      </c>
      <c r="F51" s="3" t="str" cm="1">
        <f t="array" ref="F51">IFERROR(_xlfn.IFS($S$4="","",$S$4=入力!$AU$41,INDEX(入力!$D$43:$W$72,MATCH(A51,入力!$AU$43:$AU$72,0),5),$S$4=入力!$AV$41,INDEX(入力!$D$43:$W$72,MATCH(A51,入力!$AV$43:$AV$72,0),5),$S$4=入力!$AW$41,INDEX(入力!$D$43:$W$72,MATCH(A51,入力!$AW$43:$AW$72,0),5)),"")</f>
        <v/>
      </c>
      <c r="G51" s="747" t="str" cm="1">
        <f t="array" ref="G51">IFERROR(_xlfn.IFS($S$4="","",$S$4=入力!$AU$41,INDEX(入力!$D$43:$W$72,MATCH(A51,入力!$AU$43:$AU$72,0),6),$S$4=入力!$AV$41,INDEX(入力!$D$43:$W$72,MATCH(A51,入力!$AV$43:$AV$72,0),6),$S$4=入力!$AW$41,INDEX(入力!$D$43:$W$72,MATCH(A51,入力!$AW$43:$AW$72,0),6)),"")</f>
        <v/>
      </c>
      <c r="H51" s="748" t="e" cm="1">
        <f t="array" ref="H51">_xlfn.IFS($S$4="","",$S$4=入力!$AU$41,INDEX(入力!$D$43:$W$72,MATCH(1,入力!$AU$43:$AU$72),5),$S$4=入力!$AV$41,INDEX($D$43:$W$60,MATCH(1,入力!$AV$43:$AV$72),5),$S$4=入力!$AW$41,INDEX(入力!$D$43:$W$72,1,MATCH(1,入力!$AW$43:$AW$72),5))</f>
        <v>#N/A</v>
      </c>
      <c r="I51" s="748" t="e" cm="1">
        <f t="array" ref="I51">_xlfn.IFS($S$4="","",$S$4=入力!$AU$41,INDEX(入力!$D$43:$W$72,MATCH(1,入力!$AU$43:$AU$72),5),$S$4=入力!$AV$41,INDEX($D$43:$W$60,MATCH(1,入力!$AV$43:$AV$72),5),$S$4=入力!$AW$41,INDEX(入力!$D$43:$W$72,1,MATCH(1,入力!$AW$43:$AW$72),5))</f>
        <v>#N/A</v>
      </c>
      <c r="J51" s="749" t="e" cm="1">
        <f t="array" ref="J51">_xlfn.IFS($S$4="","",$S$4=入力!$AU$41,INDEX(入力!$D$43:$W$72,MATCH(1,入力!$AU$43:$AU$72),5),$S$4=入力!$AV$41,INDEX($D$43:$W$60,MATCH(1,入力!$AV$43:$AV$72),5),$S$4=入力!$AW$41,INDEX(入力!$D$43:$W$72,1,MATCH(1,入力!$AW$43:$AW$72),5))</f>
        <v>#N/A</v>
      </c>
      <c r="K51" s="2" t="str" cm="1">
        <f t="array" ref="K51">IFERROR(_xlfn.IFS($S$4="","",$S$4=入力!$AU$41,INDEX(入力!$D$43:$W$72,MATCH(A51,入力!$AU$43:$AU$72,0),12),$S$4=入力!$AV$41,INDEX(入力!$D$43:$W$72,MATCH(A51,入力!$AV$43:$AV$72,0),12),$S$4=入力!$AW$41,INDEX(入力!$D$43:$W$72,MATCH(A51,入力!$AW$43:$AW$72,0),12)),"")</f>
        <v/>
      </c>
      <c r="L51" s="2" t="str" cm="1">
        <f t="array" ref="L51">IFERROR(_xlfn.IFS($S$4="","",$S$4=入力!$AU$41,INDEX(入力!$D$43:$W$72,MATCH(A51,入力!$AU$43:$AU$72,0),13),$S$4=入力!$AV$41,INDEX(入力!$D$43:$W$72,MATCH(A51,入力!$AV$43:$AV$72,0),13),$S$4=入力!$AW$41,INDEX(入力!$D$43:$W$72,MATCH(A51,入力!$AW$43:$AW$72,0),13)),"")</f>
        <v/>
      </c>
      <c r="M51" s="744" t="str" cm="1">
        <f t="array" ref="M51">IFERROR(_xlfn.IFS($S$4="","",$S$4=入力!$AU$41,INDEX(入力!$D$43:$W$72,MATCH(A51,入力!$AU$43:$AU$72,0),15),$S$4=入力!$AV$41,INDEX(入力!$D$43:$W$72,MATCH(A51,入力!$AV$43:$AV$72,0),15),$S$4=入力!$AW$41,INDEX(入力!$D$43:$W$72,MATCH(A51,入力!$AW$43:$AW$72,0),15)),"")</f>
        <v/>
      </c>
      <c r="N51" s="745" t="e" cm="1">
        <f t="array" ref="N51">_xlfn.IFS($S$4="","",$S$4=入力!$AU$41,INDEX(入力!$D$43:$W$72,MATCH(1,入力!BD71:BD100),4),$S$4=入力!$AV$41,INDEX($D$43:$W$60,MATCH(1,入力!BE71:BE100),4),$S$4=入力!$AW$41,INDEX(入力!$D$43:$W$72,1,MATCH(1,入力!BD71:BD100)),$S$4=入力!$AO$28,INDEX($D$43:$W$60,1,MATCH(1,入力!BE71:BE100)),$S$4=入力!$AW$41,INDEX(入力!$D$43:$W$72,MATCH(1,入力!$AU$43:$AU$72),4))</f>
        <v>#N/A</v>
      </c>
      <c r="O51" s="746" t="e" cm="1">
        <f t="array" ref="O51">_xlfn.IFS($S$4="","",$S$4=入力!$AU$41,INDEX(入力!$D$43:$W$72,MATCH(1,入力!BE71:BE100),4),$S$4=入力!$AV$41,INDEX($D$43:$W$60,MATCH(1,入力!BF71:BF100),4),$S$4=入力!$AW$41,INDEX(入力!$D$43:$W$72,1,MATCH(1,入力!BE71:BE100)),$S$4=入力!$AO$28,INDEX($D$43:$W$60,1,MATCH(1,入力!BF71:BF100)),$S$4=入力!$AW$41,INDEX(入力!$D$43:$W$72,MATCH(1,入力!$AU$43:$AU$72),4))</f>
        <v>#N/A</v>
      </c>
      <c r="P51" s="750"/>
      <c r="Q51" s="751"/>
    </row>
    <row r="52" spans="1:17" ht="20.149999999999999" customHeight="1" thickBot="1">
      <c r="A52" s="124">
        <v>30</v>
      </c>
      <c r="B52" s="734" t="str" cm="1">
        <f t="array" ref="B52">IFERROR(_xlfn.IFS($S$4="","",$S$4=入力!$AU$41,INDEX(入力!$D$43:$W$72,MATCH(A52,入力!$AU$43:$AU$72,0),1),$S$4=入力!$AV$41,INDEX(入力!$D$43:$W$72,MATCH(A52,入力!$AV$43:$AV$72,0),1),$S$4=入力!$AW$41,INDEX(入力!$D$43:$W$72,MATCH(A52,入力!$AW$43:$AW$72,0),1)),"")</f>
        <v/>
      </c>
      <c r="C52" s="735" t="e">
        <f>IF(入力!#REF!="","",+入力!#REF!)</f>
        <v>#REF!</v>
      </c>
      <c r="D52" s="736" t="e">
        <f>IF(入力!#REF!="","",+入力!#REF!)</f>
        <v>#REF!</v>
      </c>
      <c r="E52" s="313" t="str" cm="1">
        <f t="array" ref="E52">IFERROR(_xlfn.IFS($S$4="","",$S$4=入力!$AU$41,INDEX(入力!$D$43:$W$72,MATCH(A52,入力!$AU$43:$AU$72,0),4),$S$4=入力!$AV$41,INDEX(入力!$D$43:$W$72,MATCH(A52,入力!$AV$43:$AV$72,0),4),$S$4=入力!$AW$41,INDEX(入力!$D$43:$W$72,MATCH(A52,入力!$AW$43:$AW$72,0),4)),"")</f>
        <v/>
      </c>
      <c r="F52" s="4" t="str" cm="1">
        <f t="array" ref="F52">IFERROR(_xlfn.IFS($S$4="","",$S$4=入力!$AU$41,INDEX(入力!$D$43:$W$72,MATCH(A52,入力!$AU$43:$AU$72,0),5),$S$4=入力!$AV$41,INDEX(入力!$D$43:$W$72,MATCH(A52,入力!$AV$43:$AV$72,0),5),$S$4=入力!$AW$41,INDEX(入力!$D$43:$W$72,MATCH(A52,入力!$AW$43:$AW$72,0),5)),"")</f>
        <v/>
      </c>
      <c r="G52" s="737" t="str" cm="1">
        <f t="array" ref="G52">IFERROR(_xlfn.IFS($S$4="","",$S$4=入力!$AU$41,INDEX(入力!$D$43:$W$72,MATCH(A52,入力!$AU$43:$AU$72,0),6),$S$4=入力!$AV$41,INDEX(入力!$D$43:$W$72,MATCH(A52,入力!$AV$43:$AV$72,0),6),$S$4=入力!$AW$41,INDEX(入力!$D$43:$W$72,MATCH(A52,入力!$AW$43:$AW$72,0),6)),"")</f>
        <v/>
      </c>
      <c r="H52" s="738" t="e" cm="1">
        <f t="array" ref="H52">_xlfn.IFS($S$4="","",$S$4=入力!$AU$41,INDEX(入力!$D$43:$W$72,MATCH(1,入力!$AU$43:$AU$72),5),$S$4=入力!$AV$41,INDEX($D$43:$W$60,MATCH(1,入力!$AV$43:$AV$72),5),$S$4=入力!$AW$41,INDEX(入力!$D$43:$W$72,1,MATCH(1,入力!$AW$43:$AW$72),5))</f>
        <v>#N/A</v>
      </c>
      <c r="I52" s="738" t="e" cm="1">
        <f t="array" ref="I52">_xlfn.IFS($S$4="","",$S$4=入力!$AU$41,INDEX(入力!$D$43:$W$72,MATCH(1,入力!$AU$43:$AU$72),5),$S$4=入力!$AV$41,INDEX($D$43:$W$60,MATCH(1,入力!$AV$43:$AV$72),5),$S$4=入力!$AW$41,INDEX(入力!$D$43:$W$72,1,MATCH(1,入力!$AW$43:$AW$72),5))</f>
        <v>#N/A</v>
      </c>
      <c r="J52" s="739" t="e" cm="1">
        <f t="array" ref="J52">_xlfn.IFS($S$4="","",$S$4=入力!$AU$41,INDEX(入力!$D$43:$W$72,MATCH(1,入力!$AU$43:$AU$72),5),$S$4=入力!$AV$41,INDEX($D$43:$W$60,MATCH(1,入力!$AV$43:$AV$72),5),$S$4=入力!$AW$41,INDEX(入力!$D$43:$W$72,1,MATCH(1,入力!$AW$43:$AW$72),5))</f>
        <v>#N/A</v>
      </c>
      <c r="K52" s="1" t="str" cm="1">
        <f t="array" ref="K52">IFERROR(_xlfn.IFS($S$4="","",$S$4=入力!$AU$41,INDEX(入力!$D$43:$W$72,MATCH(A52,入力!$AU$43:$AU$72,0),12),$S$4=入力!$AV$41,INDEX(入力!$D$43:$W$72,MATCH(A52,入力!$AV$43:$AV$72,0),12),$S$4=入力!$AW$41,INDEX(入力!$D$43:$W$72,MATCH(A52,入力!$AW$43:$AW$72,0),12)),"")</f>
        <v/>
      </c>
      <c r="L52" s="1" t="str" cm="1">
        <f t="array" ref="L52">IFERROR(_xlfn.IFS($S$4="","",$S$4=入力!$AU$41,INDEX(入力!$D$43:$W$72,MATCH(A52,入力!$AU$43:$AU$72,0),13),$S$4=入力!$AV$41,INDEX(入力!$D$43:$W$72,MATCH(A52,入力!$AV$43:$AV$72,0),13),$S$4=入力!$AW$41,INDEX(入力!$D$43:$W$72,MATCH(A52,入力!$AW$43:$AW$72,0),13)),"")</f>
        <v/>
      </c>
      <c r="M52" s="734" t="str" cm="1">
        <f t="array" ref="M52">IFERROR(_xlfn.IFS($S$4="","",$S$4=入力!$AU$41,INDEX(入力!$D$43:$W$72,MATCH(A52,入力!$AU$43:$AU$72,0),15),$S$4=入力!$AV$41,INDEX(入力!$D$43:$W$72,MATCH(A52,入力!$AV$43:$AV$72,0),15),$S$4=入力!$AW$41,INDEX(入力!$D$43:$W$72,MATCH(A52,入力!$AW$43:$AW$72,0),15)),"")</f>
        <v/>
      </c>
      <c r="N52" s="735" t="e" cm="1">
        <f t="array" ref="N52">_xlfn.IFS($S$4="","",$S$4=入力!$AU$41,INDEX(入力!$D$43:$W$72,MATCH(1,入力!BD72:BD101),4),$S$4=入力!$AV$41,INDEX($D$43:$W$60,MATCH(1,入力!BE72:BE101),4),$S$4=入力!$AW$41,INDEX(入力!$D$43:$W$72,1,MATCH(1,入力!BD72:BD101)),$S$4=入力!$AO$28,INDEX($D$43:$W$60,1,MATCH(1,入力!BE72:BE101)),$S$4=入力!$AW$41,INDEX(入力!$D$43:$W$72,MATCH(1,入力!$AU$43:$AU$72),4))</f>
        <v>#N/A</v>
      </c>
      <c r="O52" s="736" t="e" cm="1">
        <f t="array" ref="O52">_xlfn.IFS($S$4="","",$S$4=入力!$AU$41,INDEX(入力!$D$43:$W$72,MATCH(1,入力!BE72:BE101),4),$S$4=入力!$AV$41,INDEX($D$43:$W$60,MATCH(1,入力!BF72:BF101),4),$S$4=入力!$AW$41,INDEX(入力!$D$43:$W$72,1,MATCH(1,入力!BE72:BE101)),$S$4=入力!$AO$28,INDEX($D$43:$W$60,1,MATCH(1,入力!BF72:BF101)),$S$4=入力!$AW$41,INDEX(入力!$D$43:$W$72,MATCH(1,入力!$AU$43:$AU$72),4))</f>
        <v>#N/A</v>
      </c>
      <c r="P52" s="740"/>
      <c r="Q52" s="741"/>
    </row>
    <row r="53" spans="1:17" ht="13.5" thickBot="1">
      <c r="L53" s="121" t="s">
        <v>33</v>
      </c>
      <c r="M53" s="742" t="str">
        <f>COUNTIF(F23:F52,"男子")&amp;"人"</f>
        <v>0人</v>
      </c>
      <c r="N53" s="743"/>
      <c r="O53" s="121" t="s">
        <v>32</v>
      </c>
      <c r="P53" s="742" t="str">
        <f>COUNTIF(F23:F52,"女子")&amp;"人"</f>
        <v>0人</v>
      </c>
      <c r="Q53" s="743"/>
    </row>
  </sheetData>
  <sheetProtection algorithmName="SHA-512" hashValue="CZ1H+ZnBU87f1+NkTh+hcg4Bw0UcHO5AF44NQLg/lA/l7gpvwfPNpxUqKAhAVDYIoSZKzJANMR3ki039oHJMVQ==" saltValue="M68A1nEoNE91QdUOaHXZlQ==" spinCount="100000" sheet="1" objects="1" scenarios="1"/>
  <mergeCells count="214">
    <mergeCell ref="C20:E20"/>
    <mergeCell ref="P33:Q33"/>
    <mergeCell ref="P34:Q34"/>
    <mergeCell ref="P35:Q35"/>
    <mergeCell ref="P36:Q36"/>
    <mergeCell ref="P37:Q37"/>
    <mergeCell ref="P38:Q38"/>
    <mergeCell ref="P39:Q39"/>
    <mergeCell ref="P40:Q40"/>
    <mergeCell ref="P24:Q24"/>
    <mergeCell ref="P30:Q30"/>
    <mergeCell ref="M27:O27"/>
    <mergeCell ref="P25:Q25"/>
    <mergeCell ref="P26:Q26"/>
    <mergeCell ref="P27:Q27"/>
    <mergeCell ref="P28:Q28"/>
    <mergeCell ref="P29:Q29"/>
    <mergeCell ref="G27:J27"/>
    <mergeCell ref="G28:J28"/>
    <mergeCell ref="B36:D36"/>
    <mergeCell ref="B37:D37"/>
    <mergeCell ref="B28:D28"/>
    <mergeCell ref="B27:D27"/>
    <mergeCell ref="B26:D26"/>
    <mergeCell ref="A7:B8"/>
    <mergeCell ref="A9:B10"/>
    <mergeCell ref="C7:E8"/>
    <mergeCell ref="C9:E10"/>
    <mergeCell ref="F7:G8"/>
    <mergeCell ref="F9:G10"/>
    <mergeCell ref="H7:M8"/>
    <mergeCell ref="C14:E14"/>
    <mergeCell ref="N9:Q9"/>
    <mergeCell ref="A14:B20"/>
    <mergeCell ref="N8:Q8"/>
    <mergeCell ref="H9:M10"/>
    <mergeCell ref="C15:E15"/>
    <mergeCell ref="N10:Q10"/>
    <mergeCell ref="C18:E18"/>
    <mergeCell ref="C19:E19"/>
    <mergeCell ref="C16:E16"/>
    <mergeCell ref="A12:B13"/>
    <mergeCell ref="C12:E13"/>
    <mergeCell ref="C17:E17"/>
    <mergeCell ref="H14:I14"/>
    <mergeCell ref="F18:G18"/>
    <mergeCell ref="H18:I18"/>
    <mergeCell ref="F19:G19"/>
    <mergeCell ref="M3:N3"/>
    <mergeCell ref="M4:N4"/>
    <mergeCell ref="A6:B6"/>
    <mergeCell ref="C6:E6"/>
    <mergeCell ref="N6:Q6"/>
    <mergeCell ref="F6:G6"/>
    <mergeCell ref="A3:B3"/>
    <mergeCell ref="C3:E3"/>
    <mergeCell ref="F3:J3"/>
    <mergeCell ref="A4:B4"/>
    <mergeCell ref="C4:E4"/>
    <mergeCell ref="F4:J4"/>
    <mergeCell ref="H6:M6"/>
    <mergeCell ref="G43:J43"/>
    <mergeCell ref="M43:O43"/>
    <mergeCell ref="B40:D40"/>
    <mergeCell ref="M40:O40"/>
    <mergeCell ref="B41:D41"/>
    <mergeCell ref="M41:O41"/>
    <mergeCell ref="B38:D38"/>
    <mergeCell ref="M38:O38"/>
    <mergeCell ref="B39:D39"/>
    <mergeCell ref="G42:J42"/>
    <mergeCell ref="G41:J41"/>
    <mergeCell ref="B25:D25"/>
    <mergeCell ref="G35:J35"/>
    <mergeCell ref="G36:J36"/>
    <mergeCell ref="G37:J37"/>
    <mergeCell ref="G33:J33"/>
    <mergeCell ref="G34:J34"/>
    <mergeCell ref="B35:D35"/>
    <mergeCell ref="B29:D29"/>
    <mergeCell ref="G26:J26"/>
    <mergeCell ref="B32:D32"/>
    <mergeCell ref="B33:D33"/>
    <mergeCell ref="G29:J29"/>
    <mergeCell ref="G30:J30"/>
    <mergeCell ref="G31:J31"/>
    <mergeCell ref="G32:J32"/>
    <mergeCell ref="B46:D46"/>
    <mergeCell ref="G45:J45"/>
    <mergeCell ref="G44:J44"/>
    <mergeCell ref="P31:Q31"/>
    <mergeCell ref="P32:Q32"/>
    <mergeCell ref="P42:Q42"/>
    <mergeCell ref="P43:Q43"/>
    <mergeCell ref="P44:Q44"/>
    <mergeCell ref="M39:O39"/>
    <mergeCell ref="B42:D42"/>
    <mergeCell ref="M42:O42"/>
    <mergeCell ref="B43:D43"/>
    <mergeCell ref="M36:O36"/>
    <mergeCell ref="M34:O34"/>
    <mergeCell ref="M46:O46"/>
    <mergeCell ref="B45:D45"/>
    <mergeCell ref="M45:O45"/>
    <mergeCell ref="B44:D44"/>
    <mergeCell ref="M44:O44"/>
    <mergeCell ref="G46:J46"/>
    <mergeCell ref="G38:J38"/>
    <mergeCell ref="G39:J39"/>
    <mergeCell ref="G40:J40"/>
    <mergeCell ref="M35:O35"/>
    <mergeCell ref="B24:D24"/>
    <mergeCell ref="B30:D30"/>
    <mergeCell ref="P45:Q45"/>
    <mergeCell ref="A1:D1"/>
    <mergeCell ref="P22:Q22"/>
    <mergeCell ref="E1:P1"/>
    <mergeCell ref="K3:L3"/>
    <mergeCell ref="K4:L4"/>
    <mergeCell ref="O4:Q4"/>
    <mergeCell ref="O3:Q3"/>
    <mergeCell ref="B23:D23"/>
    <mergeCell ref="M23:O23"/>
    <mergeCell ref="B22:D22"/>
    <mergeCell ref="M22:O22"/>
    <mergeCell ref="N7:Q7"/>
    <mergeCell ref="B31:D31"/>
    <mergeCell ref="M31:O31"/>
    <mergeCell ref="M37:O37"/>
    <mergeCell ref="B34:D34"/>
    <mergeCell ref="G22:J22"/>
    <mergeCell ref="G23:J23"/>
    <mergeCell ref="G24:J24"/>
    <mergeCell ref="G25:J25"/>
    <mergeCell ref="M28:O28"/>
    <mergeCell ref="J14:K14"/>
    <mergeCell ref="H15:I15"/>
    <mergeCell ref="H16:I16"/>
    <mergeCell ref="H17:I17"/>
    <mergeCell ref="F14:G14"/>
    <mergeCell ref="F15:G15"/>
    <mergeCell ref="F16:G16"/>
    <mergeCell ref="F17:G17"/>
    <mergeCell ref="J17:K17"/>
    <mergeCell ref="F13:I13"/>
    <mergeCell ref="N12:O13"/>
    <mergeCell ref="P12:Q13"/>
    <mergeCell ref="J13:M13"/>
    <mergeCell ref="F12:M12"/>
    <mergeCell ref="H19:I19"/>
    <mergeCell ref="F20:G20"/>
    <mergeCell ref="H20:I20"/>
    <mergeCell ref="L14:M14"/>
    <mergeCell ref="N15:O15"/>
    <mergeCell ref="N16:O16"/>
    <mergeCell ref="N17:O17"/>
    <mergeCell ref="N18:O18"/>
    <mergeCell ref="N19:O19"/>
    <mergeCell ref="N20:O20"/>
    <mergeCell ref="J15:K15"/>
    <mergeCell ref="J16:K16"/>
    <mergeCell ref="J18:K18"/>
    <mergeCell ref="J19:K19"/>
    <mergeCell ref="J20:K20"/>
    <mergeCell ref="L15:M15"/>
    <mergeCell ref="L16:M16"/>
    <mergeCell ref="L17:M17"/>
    <mergeCell ref="L18:M18"/>
    <mergeCell ref="M29:O29"/>
    <mergeCell ref="P23:Q23"/>
    <mergeCell ref="M26:O26"/>
    <mergeCell ref="M24:O24"/>
    <mergeCell ref="M25:O25"/>
    <mergeCell ref="P46:Q46"/>
    <mergeCell ref="P41:Q41"/>
    <mergeCell ref="M30:O30"/>
    <mergeCell ref="M32:O32"/>
    <mergeCell ref="M33:O33"/>
    <mergeCell ref="P20:Q20"/>
    <mergeCell ref="P14:Q14"/>
    <mergeCell ref="P15:Q15"/>
    <mergeCell ref="P16:Q16"/>
    <mergeCell ref="P17:Q17"/>
    <mergeCell ref="P18:Q18"/>
    <mergeCell ref="P19:Q19"/>
    <mergeCell ref="L19:M19"/>
    <mergeCell ref="L20:M20"/>
    <mergeCell ref="N14:O14"/>
    <mergeCell ref="B47:D47"/>
    <mergeCell ref="G47:J47"/>
    <mergeCell ref="M47:O47"/>
    <mergeCell ref="P47:Q47"/>
    <mergeCell ref="B48:D48"/>
    <mergeCell ref="G48:J48"/>
    <mergeCell ref="M48:O48"/>
    <mergeCell ref="P48:Q48"/>
    <mergeCell ref="B49:D49"/>
    <mergeCell ref="G49:J49"/>
    <mergeCell ref="M49:O49"/>
    <mergeCell ref="P49:Q49"/>
    <mergeCell ref="B52:D52"/>
    <mergeCell ref="G52:J52"/>
    <mergeCell ref="M52:O52"/>
    <mergeCell ref="P52:Q52"/>
    <mergeCell ref="M53:N53"/>
    <mergeCell ref="P53:Q53"/>
    <mergeCell ref="B50:D50"/>
    <mergeCell ref="G50:J50"/>
    <mergeCell ref="M50:O50"/>
    <mergeCell ref="P50:Q50"/>
    <mergeCell ref="B51:D51"/>
    <mergeCell ref="G51:J51"/>
    <mergeCell ref="M51:O51"/>
    <mergeCell ref="P51:Q51"/>
  </mergeCells>
  <phoneticPr fontId="1"/>
  <printOptions horizontalCentered="1"/>
  <pageMargins left="0.51181102362204722" right="0.31496062992125984" top="0.15748031496062992" bottom="0" header="0.31496062992125984" footer="0.31496062992125984"/>
  <pageSetup paperSize="9" scale="86" orientation="portrait" horizontalDpi="360" verticalDpi="36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AFA1046-FAF8-4E9D-A932-3CAC1A537B12}">
          <x14:formula1>
            <xm:f>入力!$Q$87:$T$87</xm:f>
          </x14:formula1>
          <xm:sqref>S4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F331"/>
  <sheetViews>
    <sheetView showGridLines="0" showZeros="0" zoomScale="90" zoomScaleNormal="90" workbookViewId="0">
      <selection activeCell="V8" sqref="V8"/>
    </sheetView>
  </sheetViews>
  <sheetFormatPr defaultColWidth="9" defaultRowHeight="14"/>
  <cols>
    <col min="1" max="1" width="6.6328125" style="9" customWidth="1"/>
    <col min="2" max="17" width="5.81640625" style="8" customWidth="1"/>
    <col min="18" max="18" width="0.1796875" style="8" customWidth="1"/>
    <col min="19" max="19" width="1.54296875" style="8" customWidth="1"/>
    <col min="20" max="20" width="13.90625" style="8" customWidth="1"/>
    <col min="21" max="24" width="9" style="8"/>
    <col min="25" max="25" width="11.36328125" style="8" customWidth="1"/>
    <col min="26" max="16384" width="9" style="8"/>
  </cols>
  <sheetData>
    <row r="1" spans="1:32" ht="48" customHeight="1" thickTop="1" thickBot="1">
      <c r="A1" s="861"/>
      <c r="B1" s="861"/>
      <c r="C1" s="861"/>
      <c r="D1" s="861"/>
      <c r="E1" s="861"/>
      <c r="F1" s="861"/>
      <c r="G1" s="861"/>
      <c r="H1" s="861"/>
      <c r="I1" s="861"/>
      <c r="J1" s="861"/>
      <c r="K1" s="861"/>
      <c r="L1" s="861"/>
      <c r="M1" s="861"/>
      <c r="N1" s="861"/>
      <c r="O1" s="861"/>
      <c r="P1" s="861"/>
      <c r="Q1" s="861"/>
      <c r="T1" s="390" t="s">
        <v>269</v>
      </c>
    </row>
    <row r="2" spans="1:32" ht="30" customHeight="1" thickTop="1" thickBot="1">
      <c r="A2" s="885" t="s">
        <v>73</v>
      </c>
      <c r="B2" s="885"/>
      <c r="C2" s="885"/>
      <c r="D2" s="885"/>
      <c r="E2" s="885"/>
      <c r="F2" s="885"/>
      <c r="G2" s="885"/>
      <c r="H2" s="885"/>
      <c r="I2" s="885"/>
      <c r="J2" s="885"/>
      <c r="K2" s="885"/>
      <c r="L2" s="885"/>
      <c r="M2" s="885"/>
      <c r="N2" s="885"/>
      <c r="O2" s="885"/>
      <c r="P2" s="885"/>
      <c r="Q2" s="885"/>
      <c r="R2" s="30"/>
      <c r="S2" s="30"/>
      <c r="T2" s="395" t="s">
        <v>271</v>
      </c>
      <c r="U2" s="393" t="s">
        <v>286</v>
      </c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</row>
    <row r="3" spans="1:32" ht="9.9" customHeight="1" thickTop="1">
      <c r="A3"/>
      <c r="B3"/>
      <c r="C3"/>
      <c r="D3"/>
      <c r="E3" s="264"/>
      <c r="G3" s="264"/>
      <c r="H3" s="264"/>
      <c r="I3" s="264"/>
      <c r="J3"/>
      <c r="K3"/>
      <c r="L3"/>
      <c r="M3"/>
      <c r="N3"/>
      <c r="O3"/>
      <c r="P3"/>
      <c r="Q3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</row>
    <row r="4" spans="1:32" ht="30" customHeight="1">
      <c r="A4" s="265"/>
      <c r="B4" s="888">
        <f>入力!H16</f>
        <v>0</v>
      </c>
      <c r="C4" s="888"/>
      <c r="D4" s="888"/>
      <c r="E4" s="886" t="s">
        <v>100</v>
      </c>
      <c r="F4" s="886"/>
      <c r="G4" s="886"/>
      <c r="H4" s="886"/>
      <c r="I4" s="886"/>
      <c r="J4" s="886"/>
      <c r="K4" s="886"/>
      <c r="L4" s="886"/>
      <c r="M4" s="886"/>
      <c r="N4" s="886"/>
      <c r="O4"/>
      <c r="P4" s="30"/>
      <c r="Q4" s="266" t="str">
        <f>+入力!B1</f>
        <v>ver１４</v>
      </c>
      <c r="R4" s="30"/>
      <c r="S4" s="30"/>
      <c r="T4" s="30"/>
      <c r="U4" s="267"/>
      <c r="V4" s="30"/>
      <c r="W4" s="30"/>
      <c r="X4" s="30"/>
      <c r="Y4" s="30"/>
      <c r="Z4" s="30"/>
      <c r="AA4" s="30"/>
      <c r="AB4" s="30"/>
      <c r="AC4" s="30"/>
      <c r="AD4" s="30"/>
    </row>
    <row r="5" spans="1:32" ht="9.9" customHeight="1">
      <c r="A5"/>
      <c r="B5"/>
      <c r="C5"/>
      <c r="D5"/>
      <c r="E5" s="264"/>
      <c r="G5" s="264"/>
      <c r="H5" s="264"/>
      <c r="I5" s="264"/>
      <c r="J5"/>
      <c r="K5"/>
      <c r="L5"/>
      <c r="M5"/>
      <c r="N5"/>
      <c r="O5"/>
      <c r="P5"/>
      <c r="Q5"/>
      <c r="R5" s="30"/>
      <c r="S5" s="30"/>
      <c r="T5" s="30"/>
      <c r="U5" s="30"/>
      <c r="V5" s="30"/>
      <c r="W5" s="30"/>
      <c r="X5" s="30"/>
      <c r="Y5" s="30"/>
      <c r="Z5" s="30"/>
      <c r="AA5" s="30"/>
      <c r="AB5" s="30"/>
      <c r="AC5" s="30"/>
      <c r="AD5" s="30"/>
      <c r="AE5" s="30"/>
      <c r="AF5" s="30"/>
    </row>
    <row r="6" spans="1:32" ht="30" customHeight="1">
      <c r="A6"/>
      <c r="B6" s="268" t="s">
        <v>74</v>
      </c>
      <c r="C6" s="269">
        <f>IF(入力!D16="","",入力!D16)</f>
        <v>45</v>
      </c>
      <c r="D6" s="887" t="s">
        <v>75</v>
      </c>
      <c r="E6" s="887"/>
      <c r="F6" s="887"/>
      <c r="G6" s="887"/>
      <c r="H6" s="887"/>
      <c r="I6" s="887"/>
      <c r="J6" s="887"/>
      <c r="K6" s="887"/>
      <c r="L6" s="887"/>
      <c r="M6" s="887"/>
      <c r="N6" s="887"/>
      <c r="O6" s="887"/>
      <c r="P6" s="887"/>
      <c r="Q6" s="887"/>
      <c r="R6" s="30"/>
      <c r="S6" s="30"/>
      <c r="T6" s="30"/>
      <c r="U6" s="30"/>
      <c r="V6" s="30"/>
      <c r="W6" s="30"/>
      <c r="X6" s="30"/>
      <c r="Y6" s="30"/>
      <c r="Z6" s="30"/>
      <c r="AA6" s="30"/>
    </row>
    <row r="7" spans="1:32" ht="9.9" customHeight="1" thickBot="1">
      <c r="A7"/>
      <c r="B7"/>
      <c r="C7"/>
      <c r="D7" s="270"/>
      <c r="E7" s="264"/>
      <c r="F7" s="271"/>
      <c r="G7" s="271"/>
      <c r="H7" s="271"/>
      <c r="I7" s="264"/>
      <c r="J7" s="272"/>
      <c r="K7" s="272"/>
      <c r="L7" s="272"/>
      <c r="M7"/>
      <c r="N7"/>
      <c r="O7" s="273"/>
      <c r="P7"/>
      <c r="Q7"/>
    </row>
    <row r="8" spans="1:32" ht="24.9" customHeight="1">
      <c r="A8" s="862" t="s">
        <v>0</v>
      </c>
      <c r="B8" s="863"/>
      <c r="C8" s="864" t="s">
        <v>50</v>
      </c>
      <c r="D8" s="865"/>
      <c r="E8" s="866" t="s">
        <v>36</v>
      </c>
      <c r="F8" s="867"/>
      <c r="G8" s="867"/>
      <c r="H8" s="867"/>
      <c r="I8" s="867"/>
      <c r="J8" s="867"/>
      <c r="K8" s="863"/>
      <c r="L8" s="868" t="s">
        <v>48</v>
      </c>
      <c r="M8" s="869"/>
      <c r="N8" s="870"/>
      <c r="O8" s="874" t="str" cm="1">
        <f t="array" ref="O8">IFERROR(_xlfn.IFS(T2="","",T2=入力!X25,入力!X27,T2=入力!AA25,入力!AA27),"")</f>
        <v/>
      </c>
      <c r="P8" s="875"/>
      <c r="Q8" s="876"/>
    </row>
    <row r="9" spans="1:32" ht="24.9" customHeight="1">
      <c r="A9" s="880" t="str" cm="1">
        <f t="array" ref="A9">IFERROR(_xlfn.IFS(T2="","",T2=入力!X25,入力!X21,T2=入力!AA25,入力!AA21),"")</f>
        <v/>
      </c>
      <c r="B9" s="881"/>
      <c r="C9" s="882" t="str" cm="1">
        <f t="array" ref="C9">IFERROR(_xlfn.IFS(T2="","",T2=入力!X25,入力!X23,T2=入力!AA25,入力!AA23),"")</f>
        <v/>
      </c>
      <c r="D9" s="881"/>
      <c r="E9" s="883" t="s">
        <v>49</v>
      </c>
      <c r="F9" s="884"/>
      <c r="G9" s="816" t="str" cm="1">
        <f t="array" ref="G9">IFERROR(_xlfn.IFS(T2="","",T2=入力!X25,入力!X26,T2=入力!AA25,入力!AA26),"")</f>
        <v/>
      </c>
      <c r="H9" s="817"/>
      <c r="I9" s="817"/>
      <c r="J9" s="817"/>
      <c r="K9" s="818"/>
      <c r="L9" s="871"/>
      <c r="M9" s="872"/>
      <c r="N9" s="873"/>
      <c r="O9" s="877"/>
      <c r="P9" s="878"/>
      <c r="Q9" s="879"/>
    </row>
    <row r="10" spans="1:32" ht="24.9" customHeight="1">
      <c r="A10" s="889" t="s">
        <v>35</v>
      </c>
      <c r="B10" s="890"/>
      <c r="C10" s="890"/>
      <c r="D10" s="890"/>
      <c r="E10" s="891" t="str" cm="1">
        <f t="array" ref="E10">IFERROR(_xlfn.IFS(T2="","",T2=入力!X25,入力!X25,T2=入力!AA25,入力!AA25),"")</f>
        <v/>
      </c>
      <c r="F10" s="891"/>
      <c r="G10" s="891"/>
      <c r="H10" s="891"/>
      <c r="I10" s="891"/>
      <c r="J10" s="891"/>
      <c r="K10" s="891"/>
      <c r="L10" s="893" t="s">
        <v>80</v>
      </c>
      <c r="M10" s="894"/>
      <c r="N10" s="895"/>
      <c r="O10" s="830" t="str" cm="1">
        <f t="array" ref="O10">IFERROR(_xlfn.IFS(T2="","",T2=入力!X25,入力!X28,T2=入力!AA25,入力!AA28),"")</f>
        <v/>
      </c>
      <c r="P10" s="831" t="e">
        <f>IF(入力!#REF!="","",+入力!#REF!)</f>
        <v>#REF!</v>
      </c>
      <c r="Q10" s="899" t="e">
        <f>IF(入力!#REF!="","",+入力!#REF!)</f>
        <v>#REF!</v>
      </c>
    </row>
    <row r="11" spans="1:32" ht="24.9" customHeight="1" thickBot="1">
      <c r="A11" s="849" t="str" cm="1">
        <f t="array" ref="A11">IFERROR(_xlfn.IFS(T2="","",T2=入力!X25,入力!X24,T2=入力!AA25,入力!AA24),"")</f>
        <v/>
      </c>
      <c r="B11" s="850" t="e">
        <f>IF(入力!#REF!="","",+入力!#REF!)</f>
        <v>#REF!</v>
      </c>
      <c r="C11" s="850" t="str">
        <f>IF(入力!F9="","",+入力!F9)</f>
        <v/>
      </c>
      <c r="D11" s="850" t="e">
        <f>IF(入力!#REF!="","",+入力!#REF!)</f>
        <v>#REF!</v>
      </c>
      <c r="E11" s="892"/>
      <c r="F11" s="892"/>
      <c r="G11" s="892"/>
      <c r="H11" s="892"/>
      <c r="I11" s="892"/>
      <c r="J11" s="892"/>
      <c r="K11" s="892"/>
      <c r="L11" s="896"/>
      <c r="M11" s="897"/>
      <c r="N11" s="898"/>
      <c r="O11" s="824" t="e">
        <f>IF(入力!#REF!="","",+入力!#REF!)</f>
        <v>#REF!</v>
      </c>
      <c r="P11" s="825" t="e">
        <f>IF(入力!#REF!="","",+入力!#REF!)</f>
        <v>#REF!</v>
      </c>
      <c r="Q11" s="900" t="e">
        <f>IF(入力!#REF!="","",+入力!#REF!)</f>
        <v>#REF!</v>
      </c>
      <c r="U11" s="391"/>
      <c r="V11" s="391"/>
      <c r="W11" s="391"/>
      <c r="X11" s="391"/>
      <c r="Y11" s="391"/>
    </row>
    <row r="12" spans="1:32" ht="27" customHeight="1" thickBot="1">
      <c r="A12" s="835" t="s">
        <v>37</v>
      </c>
      <c r="B12" s="835"/>
      <c r="C12" s="835"/>
      <c r="D12" s="835"/>
      <c r="E12" s="835"/>
      <c r="F12" s="835"/>
      <c r="G12" s="835"/>
      <c r="H12" s="835"/>
      <c r="I12" s="835"/>
      <c r="J12" s="835"/>
      <c r="K12" s="835"/>
      <c r="L12" s="835"/>
      <c r="M12" s="835"/>
      <c r="N12" s="835"/>
      <c r="O12" s="835"/>
      <c r="P12" s="835"/>
      <c r="Q12" s="835"/>
      <c r="U12" s="396"/>
      <c r="V12" s="396"/>
      <c r="W12" s="396"/>
      <c r="X12" s="396"/>
      <c r="Y12" s="396"/>
    </row>
    <row r="13" spans="1:32" s="10" customFormat="1" ht="27" customHeight="1">
      <c r="A13" s="851"/>
      <c r="B13" s="852"/>
      <c r="C13" s="852"/>
      <c r="D13" s="853" t="s">
        <v>38</v>
      </c>
      <c r="E13" s="854"/>
      <c r="F13" s="855"/>
      <c r="G13" s="853" t="s">
        <v>39</v>
      </c>
      <c r="H13" s="854"/>
      <c r="I13" s="855"/>
      <c r="J13" s="755" t="s">
        <v>40</v>
      </c>
      <c r="K13" s="784"/>
      <c r="L13" s="784"/>
      <c r="M13" s="762"/>
      <c r="N13" s="784" t="s">
        <v>41</v>
      </c>
      <c r="O13" s="784"/>
      <c r="P13" s="784"/>
      <c r="Q13" s="756"/>
      <c r="R13" s="8"/>
      <c r="U13" s="396"/>
      <c r="V13" s="396"/>
      <c r="W13" s="396"/>
      <c r="X13" s="397"/>
    </row>
    <row r="14" spans="1:32" s="10" customFormat="1" ht="27" customHeight="1">
      <c r="A14" s="844" t="s">
        <v>42</v>
      </c>
      <c r="B14" s="845"/>
      <c r="C14" s="845"/>
      <c r="D14" s="747" t="str" cm="1">
        <f t="array" ref="D14">IFERROR(_xlfn.IFS(T2=入力!X25,INDEX(入力!$B$30:$AC$38,MATCH($A14,入力!$X$30:$X$38,0),3),T2=入力!AA25,INDEX(入力!$B$30:$AC$38,MATCH($A14,入力!$AA$30:$AA$38,0),3)),"")</f>
        <v/>
      </c>
      <c r="E14" s="748" t="e">
        <f>IF(入力!#REF!="","",+入力!#REF!)</f>
        <v>#REF!</v>
      </c>
      <c r="F14" s="749" t="e">
        <f>IF(入力!#REF!="","",+入力!#REF!)</f>
        <v>#REF!</v>
      </c>
      <c r="G14" s="747" t="str" cm="1">
        <f t="array" ref="G14">IFERROR(_xlfn.IFS(T2=入力!X25,INDEX(入力!$B$30:$AC$38,MATCH($A14,入力!$X$30:$X$38,0),17),T2=入力!AA25,INDEX(入力!$B$30:$AC$38,MATCH($A14,入力!$AA$30:$AA$38,0),17)),"")</f>
        <v/>
      </c>
      <c r="H14" s="748" t="e">
        <f>IF(入力!#REF!="","",+入力!#REF!)</f>
        <v>#REF!</v>
      </c>
      <c r="I14" s="749" t="e">
        <f>IF(入力!#REF!="","",+入力!#REF!)</f>
        <v>#REF!</v>
      </c>
      <c r="J14" s="846" t="str" cm="1">
        <f t="array" ref="J14">IFERROR(_xlfn.IFS(T2=入力!X25,INDEX(入力!$B$30:$AC$38,MATCH($A14,入力!$X$30:$X$38,0),6),T2=入力!AA25,INDEX(入力!$B$30:$AC$38,MATCH($A14,入力!$AA$30:$AA$38,0),6)),"")</f>
        <v/>
      </c>
      <c r="K14" s="857" t="e">
        <f>IF($A14= "","",INDEX(入力!$B$30:$Q$38,MATCH($A14,入力!$C$30:$C$38,0),3))</f>
        <v>#N/A</v>
      </c>
      <c r="L14" s="846" t="str" cm="1">
        <f t="array" ref="L14">IFERROR(_xlfn.IFS(T2=入力!X25,INDEX(入力!$B$30:$AC$38,MATCH($A14,入力!$X$30:$X$38,0),8),T2=入力!AA25,INDEX(入力!$B$30:$AC$38,MATCH($A14,入力!$AA$30:$AA$38,0),8)),"")</f>
        <v/>
      </c>
      <c r="M14" s="857" t="e">
        <f>IF($A14= "","",INDEX(入力!$B$30:$Q$38,MATCH($A14,入力!$C$30:$C$38,0),3))</f>
        <v>#N/A</v>
      </c>
      <c r="N14" s="846" t="str" cm="1">
        <f t="array" ref="N14">IFERROR(_xlfn.IFS(T2=入力!X25,INDEX(入力!$B$30:$AC$38,MATCH($A14,入力!$X$30:$X$38,0),10),T2=入力!AA25,INDEX(入力!$B$30:$AC$38,MATCH($A14,入力!$AA$30:$AA$38,0),10)),"")</f>
        <v/>
      </c>
      <c r="O14" s="857" t="e">
        <f>IF($A14= "","",INDEX(入力!$B$30:$Q$38,MATCH($A14,入力!$C$30:$C$38,0),3))</f>
        <v>#N/A</v>
      </c>
      <c r="P14" s="846" t="str" cm="1">
        <f t="array" ref="P14">IFERROR(_xlfn.IFS(T2=入力!X25,INDEX(入力!$B$30:$AC$38,MATCH($A14,入力!$X$30:$X$38,0),12),T2=入力!AA25,INDEX(入力!$B$30:$AC$38,MATCH($A14,入力!$AA$30:$AA$38,0),12)),"")</f>
        <v/>
      </c>
      <c r="Q14" s="856" t="e">
        <f>IF($A14= "","",INDEX(入力!$B$30:$Q$38,MATCH($A14,入力!$C$30:$C$38,0),3))</f>
        <v>#N/A</v>
      </c>
      <c r="R14" s="8"/>
    </row>
    <row r="15" spans="1:32" s="10" customFormat="1" ht="27" customHeight="1">
      <c r="A15" s="844" t="s">
        <v>43</v>
      </c>
      <c r="B15" s="845"/>
      <c r="C15" s="845"/>
      <c r="D15" s="816" t="str" cm="1">
        <f t="array" ref="D15">IFERROR(_xlfn.IFS(T2=入力!X25,INDEX(入力!$B$30:$AC$38,MATCH(1,入力!$AF$30:$AF$38,0),3),T2=入力!AA25,INDEX(入力!$B$30:$AC$38,MATCH(1,入力!$AI$30:$AI$38,0),3)),"")</f>
        <v/>
      </c>
      <c r="E15" s="817" t="e">
        <f>IF(入力!#REF!="","",+入力!#REF!)</f>
        <v>#REF!</v>
      </c>
      <c r="F15" s="818" t="e">
        <f>IF(入力!#REF!="","",+入力!#REF!)</f>
        <v>#REF!</v>
      </c>
      <c r="G15" s="846" t="str" cm="1">
        <f t="array" ref="G15">IFERROR(_xlfn.IFS(T2=入力!X25,INDEX(入力!$B$30:$AC$38,MATCH(1,入力!$AF$30:$AF$38,0),17),T2=入力!AA25,INDEX(入力!$B$30:$AC$38,MATCH(1,入力!$AI$30:$AI$38,0),17)),"")</f>
        <v/>
      </c>
      <c r="H15" s="847" t="e">
        <f>IF(入力!#REF!="","",+入力!#REF!)</f>
        <v>#REF!</v>
      </c>
      <c r="I15" s="848" t="e">
        <f>IF(入力!#REF!="","",+入力!#REF!)</f>
        <v>#REF!</v>
      </c>
      <c r="J15" s="846" t="str" cm="1">
        <f t="array" ref="J15">IFERROR(_xlfn.IFS(T2=入力!X25,INDEX(入力!$B$30:$AC$38,MATCH(1,入力!$AF$30:$AF$38,0),6),T2=入力!AA25,INDEX(入力!$B$30:$AC$38,MATCH(1,入力!$AI$30:$AI$38,0),6)),"")</f>
        <v/>
      </c>
      <c r="K15" s="848" t="e">
        <f>IF($A15= "","",INDEX(入力!$B$30:$Q$38,MATCH($A15,入力!$C$30:$C$38,0),3))</f>
        <v>#N/A</v>
      </c>
      <c r="L15" s="847" t="str" cm="1">
        <f t="array" ref="L15">IFERROR(_xlfn.IFS(T2=入力!X25,INDEX(入力!$B$30:$AC$38,MATCH(1,入力!$AF$30:$AF$38,0),8),T2=入力!AA25,INDEX(入力!$B$30:$AC$38,MATCH(1,入力!$AI$30:$AI$38,0),8)),"")</f>
        <v/>
      </c>
      <c r="M15" s="848" t="e">
        <f>IF($A15= "","",INDEX(入力!$B$30:$Q$38,MATCH($A15,入力!$C$30:$C$38,0),3))</f>
        <v>#N/A</v>
      </c>
      <c r="N15" s="846" t="str" cm="1">
        <f t="array" ref="N15">IFERROR(_xlfn.IFS(T2=入力!X25,INDEX(入力!$B$30:$AC$38,MATCH(1,入力!$AF$30:$AF$38,0),10),T2=入力!AA25,INDEX(入力!$B$30:$AC$38,MATCH(1,入力!$AI$30:$AI$38,0),10)),"")</f>
        <v/>
      </c>
      <c r="O15" s="848" t="e">
        <f>IF($A15= "","",INDEX(入力!$B$30:$Q$38,MATCH($A15,入力!$C$30:$C$38,0),3))</f>
        <v>#N/A</v>
      </c>
      <c r="P15" s="847" t="str" cm="1">
        <f t="array" ref="P15">IFERROR(_xlfn.IFS(T2=入力!X25,INDEX(入力!$B$30:$AC$38,MATCH(1,入力!$AF$30:$AF$38,0),12),T2=入力!AA25,INDEX(入力!$B$30:$AC$38,MATCH(1,入力!$AI$30:$AI$38,0),12)),"")</f>
        <v/>
      </c>
      <c r="Q15" s="856" t="e">
        <f>IF($A15= "","",INDEX(入力!$B$30:$Q$38,MATCH($A15,入力!$C$30:$C$38,0),3))</f>
        <v>#N/A</v>
      </c>
      <c r="R15" s="8"/>
    </row>
    <row r="16" spans="1:32" s="10" customFormat="1" ht="27" customHeight="1" thickBot="1">
      <c r="A16" s="844" t="s">
        <v>43</v>
      </c>
      <c r="B16" s="845"/>
      <c r="C16" s="845"/>
      <c r="D16" s="816" t="str" cm="1">
        <f t="array" ref="D16">IFERROR(_xlfn.IFS(T2=入力!X25,INDEX(入力!$B$30:$AC$38,MATCH(2,入力!$AF$30:$AF$38,0),3),T2=入力!AA25,INDEX(入力!$B$30:$AC$38,MATCH(2,入力!$AI$30:$AI$38,0),3)),"")</f>
        <v/>
      </c>
      <c r="E16" s="817" t="e">
        <f>IF(入力!#REF!="","",+入力!#REF!)</f>
        <v>#REF!</v>
      </c>
      <c r="F16" s="818" t="e">
        <f>IF(入力!#REF!="","",+入力!#REF!)</f>
        <v>#REF!</v>
      </c>
      <c r="G16" s="846" t="str" cm="1">
        <f t="array" ref="G16">IFERROR(_xlfn.IFS(T2=入力!X25,INDEX(入力!$B$30:$AC$38,MATCH(2,入力!$AF$30:$AF$38,0),17),T2=入力!AA25,INDEX(入力!$B$30:$AC$38,MATCH(2,入力!$AI$30:$AI$38,0),17)),"")</f>
        <v/>
      </c>
      <c r="H16" s="847" t="e">
        <f>IF(入力!#REF!="","",+入力!#REF!)</f>
        <v>#REF!</v>
      </c>
      <c r="I16" s="848" t="e">
        <f>IF(入力!#REF!="","",+入力!#REF!)</f>
        <v>#REF!</v>
      </c>
      <c r="J16" s="846" t="str" cm="1">
        <f t="array" ref="J16">IFERROR(_xlfn.IFS(T2=入力!X25,INDEX(入力!$B$30:$AC$38,MATCH(2,入力!$AF$30:$AF$38,0),6),T2=入力!AA25,INDEX(入力!$B$30:$AC$38,MATCH(2,入力!$AI$30:$AI$38,0),6)),"")</f>
        <v/>
      </c>
      <c r="K16" s="848" t="e">
        <f>IF($A16= "","",INDEX(入力!$B$30:$Q$38,MATCH($A16,入力!$C$30:$C$38,0),3))</f>
        <v>#N/A</v>
      </c>
      <c r="L16" s="847" t="str" cm="1">
        <f t="array" ref="L16">IFERROR(_xlfn.IFS(T2=入力!X25,INDEX(入力!$B$30:$AC$38,MATCH(2,入力!$AF$30:$AF$38,0),8),T2=入力!AA25,INDEX(入力!$B$30:$AC$38,MATCH(2,入力!$AI$30:$AI$38,0),8)),"")</f>
        <v/>
      </c>
      <c r="M16" s="848" t="e">
        <f>IF($A16= "","",INDEX(入力!$B$30:$Q$38,MATCH($A16,入力!$C$30:$C$38,0),3))</f>
        <v>#N/A</v>
      </c>
      <c r="N16" s="846" t="str" cm="1">
        <f t="array" ref="N16">IFERROR(_xlfn.IFS(T2=入力!X25,INDEX(入力!$B$30:$AC$38,MATCH(2,入力!$AF$30:$AF$38,0),10),T2=入力!AA25,INDEX(入力!$B$30:$AC$38,MATCH(2,入力!$AI$30:$AI$38,0),10)),"")</f>
        <v/>
      </c>
      <c r="O16" s="848" t="e">
        <f>IF($A16= "","",INDEX(入力!$B$30:$Q$38,MATCH($A16,入力!$C$30:$C$38,0),3))</f>
        <v>#N/A</v>
      </c>
      <c r="P16" s="847" t="str" cm="1">
        <f t="array" ref="P16">IFERROR(_xlfn.IFS(T2=入力!X25,INDEX(入力!$B$30:$AC$38,MATCH(2,入力!$AF$30:$AF$38,0),12),T2=入力!AA25,INDEX(入力!$B$30:$AC$38,MATCH(2,入力!$AI$30:$AI$38,0),12)),"")</f>
        <v/>
      </c>
      <c r="Q16" s="856" t="e">
        <f>IF($A16= "","",INDEX(入力!$B$30:$Q$38,MATCH($A16,入力!$C$30:$C$38,0),3))</f>
        <v>#N/A</v>
      </c>
      <c r="U16" s="387"/>
      <c r="V16" s="387"/>
      <c r="W16" s="387"/>
      <c r="X16" s="387"/>
      <c r="Y16" s="387"/>
    </row>
    <row r="17" spans="1:25" s="10" customFormat="1" ht="27" customHeight="1" thickTop="1" thickBot="1">
      <c r="A17" s="798" t="s">
        <v>44</v>
      </c>
      <c r="B17" s="761"/>
      <c r="C17" s="761"/>
      <c r="D17" s="839" t="str" cm="1">
        <f t="array" ref="D17">IFERROR(_xlfn.IFS(T2=入力!X25,INDEX(入力!$B$30:$AC$38,MATCH($A17,入力!$X$30:$X$38,0),3),T2=入力!AA25,INDEX(入力!$B$30:$AC$38,MATCH($A17,入力!$AA$30:$AA$38,0),3)),"")</f>
        <v/>
      </c>
      <c r="E17" s="840" t="e">
        <f>IF(入力!#REF!="","",+入力!#REF!)</f>
        <v>#REF!</v>
      </c>
      <c r="F17" s="841" t="e">
        <f>IF(入力!#REF!="","",+入力!#REF!)</f>
        <v>#REF!</v>
      </c>
      <c r="G17" s="842" t="str" cm="1">
        <f t="array" ref="G17">IFERROR(_xlfn.IFS(T2=入力!X25,INDEX(入力!$B$30:$AC$38,MATCH($A17,入力!$X$30:$X$38,0),17),T2=入力!AA25,INDEX(入力!$B$30:$AC$38,MATCH($A17,入力!$AA$30:$AA$38,0),17)),"")</f>
        <v/>
      </c>
      <c r="H17" s="833" t="e">
        <f>IF(入力!#REF!="","",+入力!#REF!)</f>
        <v>#REF!</v>
      </c>
      <c r="I17" s="843" t="e">
        <f>IF(入力!#REF!="","",+入力!#REF!)</f>
        <v>#REF!</v>
      </c>
      <c r="J17" s="842" t="str" cm="1">
        <f t="array" ref="J17">IFERROR(_xlfn.IFS(T2=入力!X25,INDEX(入力!$B$30:$AC$38,MATCH($A17,入力!$X$30:$X$38,0),6),T2=入力!AA25,INDEX(入力!$B$30:$AC$38,MATCH($A17,入力!$AA$30:$AA$38,0),6)),"")</f>
        <v/>
      </c>
      <c r="K17" s="843" t="e">
        <f>IF($A17= "","",INDEX(入力!$B$30:$Q$38,MATCH($A17,入力!$C$30:$C$38,0),3))</f>
        <v>#N/A</v>
      </c>
      <c r="L17" s="833" t="str" cm="1">
        <f t="array" ref="L17">IFERROR(_xlfn.IFS(T2=入力!X25,INDEX(入力!$B$30:$AC$38,MATCH($A17,入力!$X$30:$X$38,0),8),T2=入力!AA25,INDEX(入力!$B$30:$AC$38,MATCH($A17,入力!$AA$30:$AA$38,0),8)),"")</f>
        <v/>
      </c>
      <c r="M17" s="843" t="e">
        <f>IF($A17= "","",INDEX(入力!$B$30:$Q$38,MATCH($A17,入力!$C$30:$C$38,0),3))</f>
        <v>#N/A</v>
      </c>
      <c r="N17" s="842" t="str" cm="1">
        <f t="array" ref="N17">IFERROR(_xlfn.IFS(T2=入力!X25,INDEX(入力!$B$30:$AC$38,MATCH($A17,入力!$X$30:$X$38,0),10),T2=入力!AA25,INDEX(入力!$B$30:$AC$38,MATCH($A17,入力!$AA$30:$AA$38,0),10)),"")</f>
        <v/>
      </c>
      <c r="O17" s="843" t="e">
        <f>IF($A17= "","",INDEX(入力!$B$30:$Q$38,MATCH($A17,入力!$C$30:$C$38,0),3))</f>
        <v>#N/A</v>
      </c>
      <c r="P17" s="833" t="str" cm="1">
        <f t="array" ref="P17">IFERROR(_xlfn.IFS(T2=入力!X25,INDEX(入力!$B$30:$AC$38,MATCH($A17,入力!$X$30:$X$38,0),12),T2=入力!AA25,INDEX(入力!$B$30:$AC$38,MATCH($A17,入力!$AA$30:$AA$38,0),12)),"")</f>
        <v/>
      </c>
      <c r="Q17" s="834" t="e">
        <f>IF($A17= "","",INDEX(入力!$B$30:$Q$38,MATCH($A17,入力!$C$30:$C$38,0),3))</f>
        <v>#N/A</v>
      </c>
      <c r="U17" s="858" t="s">
        <v>209</v>
      </c>
      <c r="V17" s="859"/>
      <c r="W17" s="859"/>
      <c r="X17" s="859"/>
      <c r="Y17" s="860"/>
    </row>
    <row r="18" spans="1:25" s="10" customFormat="1" ht="27" customHeight="1" thickBot="1">
      <c r="A18" s="835" t="s">
        <v>45</v>
      </c>
      <c r="B18" s="835"/>
      <c r="C18" s="835"/>
      <c r="D18" s="835"/>
      <c r="E18" s="835"/>
      <c r="F18" s="835"/>
      <c r="G18" s="835"/>
      <c r="H18" s="835"/>
      <c r="I18" s="835"/>
      <c r="J18" s="835"/>
      <c r="K18" s="835"/>
      <c r="L18" s="835"/>
      <c r="M18" s="835"/>
      <c r="N18" s="835"/>
      <c r="O18" s="835"/>
      <c r="P18" s="835"/>
      <c r="Q18" s="835"/>
      <c r="U18" s="134" t="s">
        <v>210</v>
      </c>
      <c r="V18" s="135" t="s">
        <v>210</v>
      </c>
      <c r="W18" s="135" t="s">
        <v>210</v>
      </c>
      <c r="X18" s="135" t="s">
        <v>210</v>
      </c>
      <c r="Y18" s="136" t="s">
        <v>210</v>
      </c>
    </row>
    <row r="19" spans="1:25" s="10" customFormat="1" ht="27" customHeight="1">
      <c r="A19" s="18" t="s">
        <v>46</v>
      </c>
      <c r="B19" s="836" t="s">
        <v>38</v>
      </c>
      <c r="C19" s="837"/>
      <c r="D19" s="838"/>
      <c r="E19" s="276" t="s">
        <v>51</v>
      </c>
      <c r="F19" s="276" t="s">
        <v>52</v>
      </c>
      <c r="G19" s="755" t="s">
        <v>47</v>
      </c>
      <c r="H19" s="784"/>
      <c r="I19" s="784"/>
      <c r="J19" s="784"/>
      <c r="K19" s="276" t="s">
        <v>53</v>
      </c>
      <c r="L19" s="755" t="s">
        <v>39</v>
      </c>
      <c r="M19" s="784"/>
      <c r="N19" s="762"/>
      <c r="O19" s="277" t="s">
        <v>54</v>
      </c>
      <c r="P19" s="277" t="s">
        <v>55</v>
      </c>
      <c r="Q19" s="278" t="s">
        <v>56</v>
      </c>
      <c r="U19" s="465" t="s">
        <v>205</v>
      </c>
      <c r="V19" s="466" t="s">
        <v>208</v>
      </c>
      <c r="W19" s="466" t="s">
        <v>207</v>
      </c>
      <c r="X19" s="466" t="s">
        <v>206</v>
      </c>
      <c r="Y19" s="467" t="s">
        <v>278</v>
      </c>
    </row>
    <row r="20" spans="1:25" s="10" customFormat="1" ht="27" customHeight="1">
      <c r="A20" s="259" t="str">
        <f>IF(ROW(A20)-19&gt;MAX(X$20:X$49),"",INDEX(W$20:W$49,MATCH(ROW(A20)-19,X$20:X$49,0)))</f>
        <v/>
      </c>
      <c r="B20" s="747" t="str" cm="1">
        <f t="array" ref="B20">_xlfn.IFS(A20= "","",$T$2=入力!$X$25,INDEX(入力!$D$43:$X$72,MATCH(A20,入力!$X$43:$X$72,0),1),$T$2=入力!$AA$25,INDEX(入力!$D$43:$X$72,MATCH(A20,入力!$AA$43:$AA$72,0),1))</f>
        <v/>
      </c>
      <c r="C20" s="748" t="e">
        <f>IF(入力!#REF!="","",+入力!#REF!)</f>
        <v>#REF!</v>
      </c>
      <c r="D20" s="749" t="e">
        <f>IF(入力!#REF!="","",+入力!#REF!)</f>
        <v>#REF!</v>
      </c>
      <c r="E20" s="11" t="str" cm="1">
        <f t="array" ref="E20">_xlfn.IFS(A20= "","",$T$2=入力!$X$25,INDEX(入力!$D$43:$X$72,MATCH(A20,入力!$X$43:$X$72,0),4),$T$2=入力!$AA$25,INDEX(入力!$D$43:$X$72,MATCH(A20,入力!$AA$43:$AA$72,0),4))</f>
        <v/>
      </c>
      <c r="F20" s="16" t="str" cm="1">
        <f t="array" ref="F20">_xlfn.IFS(A20= "","",$T$2=入力!$X$25,INDEX(入力!$D$43:$X$72,MATCH(A20,入力!$X$43:$X$72,0),5),$T$2=入力!$AA$25,INDEX(入力!$D$43:$X$72,MATCH(A20,入力!$AA$43:$AA$72,0),5))</f>
        <v/>
      </c>
      <c r="G20" s="816" t="str" cm="1">
        <f t="array" ref="G20">_xlfn.IFS(A20= "","",$T$2=入力!$X$25,INDEX(入力!$D$43:$X$72,MATCH(A20,入力!$X$43:$X$72,0),6),$T$2=入力!$AA$25,INDEX(入力!$D$43:$X$72,MATCH(A20,入力!$AA$43:$AA$72,0),6))</f>
        <v/>
      </c>
      <c r="H20" s="817" t="str">
        <f>IF($A21= "","",INDEX(入力!$D$40:$S$65,MATCH($A21,入力!$T$40:$T$40,0),3))</f>
        <v/>
      </c>
      <c r="I20" s="817" t="str">
        <f>IF($A21= "","",INDEX(入力!$D$40:$S$65,MATCH($A21,入力!$T$40:$T$40,0),3))</f>
        <v/>
      </c>
      <c r="J20" s="817" t="str">
        <f>IF($A21= "","",INDEX(入力!$D$40:$S$65,MATCH($A21,入力!$T$40:$T$40,0),3))</f>
        <v/>
      </c>
      <c r="K20" s="16" t="str" cm="1">
        <f t="array" ref="K20">_xlfn.IFS(A20= "","",$T$2=入力!$X$25,INDEX(入力!$D$43:$X$72,MATCH(A20,入力!$X$43:$X$72,0),12),$T$2=入力!$AA$25,INDEX(入力!$D$43:$X$72,MATCH(A20,入力!$AA$43:$AA$72,0),12))</f>
        <v/>
      </c>
      <c r="L20" s="813" t="str" cm="1">
        <f t="array" ref="L20">_xlfn.IFS(A20= "","",$T$2=入力!$X$25,INDEX(入力!$D$43:$X$72,MATCH(A20,入力!$X$43:$X$72,0),15),$T$2=入力!$AA$25,INDEX(入力!$D$43:$X$72,MATCH(A20,入力!$AA$43:$AA$72,0),15))</f>
        <v/>
      </c>
      <c r="M20" s="814" t="e">
        <f>IF(入力!#REF!="","",+入力!#REF!)</f>
        <v>#REF!</v>
      </c>
      <c r="N20" s="815" t="e">
        <f>IF(入力!#REF!="","",+入力!#REF!)</f>
        <v>#REF!</v>
      </c>
      <c r="O20" s="16" t="str" cm="1">
        <f t="array" ref="O20">_xlfn.IFS(A20= "","",$T$2=入力!$X$25,INDEX(入力!$D$43:$X$72,MATCH(A20,入力!$X$43:$X$72,0),18),$T$2=入力!$AA$25,INDEX(入力!$D$43:$X$72,MATCH(A20,入力!$AA$43:$AA$72,0),18))</f>
        <v/>
      </c>
      <c r="P20" s="11"/>
      <c r="Q20" s="19"/>
      <c r="U20" s="465">
        <v>1</v>
      </c>
      <c r="V20" s="468" t="str" cm="1">
        <f t="array" ref="V20">IFERROR(_xlfn.IFS($T$2=入力!$X$25,VLOOKUP(U20,入力!$AF$43:$AF$72,1,FALSE),$T$2=入力!$AA$25,VLOOKUP(U20,入力!$AL$43:$AL$72,1,FALSE)),"")</f>
        <v/>
      </c>
      <c r="W20" s="468" t="str" cm="1">
        <f t="array" ref="W20">IFERROR(_xlfn.IFS($T$2=入力!$X$25,INDEX(入力!$X$43:$X$72,MATCH(U20,入力!$AF$43:$AF$72,0),1),$T$2=入力!$AA$25,INDEX(入力!$AA$43:$AA$72,MATCH(U20,入力!$AL$43:$AL$72,0),1)),"")</f>
        <v/>
      </c>
      <c r="X20" s="468" t="str">
        <f>IF(V20="","",MAX(X$19:X19)+1)</f>
        <v/>
      </c>
      <c r="Y20" s="469" t="str">
        <f>IFERROR(IF(VLOOKUP(A20,入力!$AF$79:$AF$108,1,FALSE)="","","☆"),"")</f>
        <v/>
      </c>
    </row>
    <row r="21" spans="1:25" s="10" customFormat="1" ht="27" customHeight="1">
      <c r="A21" s="259" t="str">
        <f>IF(ROW(A21)-19&gt;MAX(②全日本!X$20:X$49),"",INDEX(②全日本!W$20:W$49,MATCH(ROW(A21)-19,②全日本!X$20:X$49,0)))</f>
        <v/>
      </c>
      <c r="B21" s="816" t="str" cm="1">
        <f t="array" ref="B21">_xlfn.IFS(A21= "","",$T$2=入力!$X$25,INDEX(入力!$D$43:$X$72,MATCH(A21,入力!$X$43:$X$72,0),1),$T$2=入力!$AA$25,INDEX(入力!$D$43:$X$72,MATCH(A21,入力!$AA$43:$AA$72,0),1))</f>
        <v/>
      </c>
      <c r="C21" s="817" t="e">
        <f>IF(入力!#REF!="","",+入力!#REF!)</f>
        <v>#REF!</v>
      </c>
      <c r="D21" s="818" t="e">
        <f>IF(入力!#REF!="","",+入力!#REF!)</f>
        <v>#REF!</v>
      </c>
      <c r="E21" s="11" t="str" cm="1">
        <f t="array" ref="E21">_xlfn.IFS(A21= "","",$T$2=入力!$X$25,INDEX(入力!$D$43:$X$72,MATCH(A21,入力!$X$43:$X$72,0),4),$T$2=入力!$AA$25,INDEX(入力!$D$43:$X$72,MATCH(A21,入力!$AA$43:$AA$72,0),4))</f>
        <v/>
      </c>
      <c r="F21" s="16" t="str" cm="1">
        <f t="array" ref="F21">_xlfn.IFS(A21= "","",$T$2=入力!$X$25,INDEX(入力!$D$43:$X$72,MATCH(A21,入力!$X$43:$X$72,0),5),$T$2=入力!$AA$25,INDEX(入力!$D$43:$X$72,MATCH(A21,入力!$AA$43:$AA$72,0),5))</f>
        <v/>
      </c>
      <c r="G21" s="816" t="str" cm="1">
        <f t="array" ref="G21">_xlfn.IFS(A21= "","",$T$2=入力!$X$25,INDEX(入力!$D$43:$X$72,MATCH(A21,入力!$X$43:$X$72,0),6),$T$2=入力!$AA$25,INDEX(入力!$D$43:$X$72,MATCH(A21,入力!$AA$43:$AA$72,0),6))</f>
        <v/>
      </c>
      <c r="H21" s="817" t="str">
        <f>IF($A22= "","",INDEX(入力!$D$40:$S$65,MATCH($A22,入力!$T$40:$T$40,0),3))</f>
        <v/>
      </c>
      <c r="I21" s="817" t="str">
        <f>IF($A22= "","",INDEX(入力!$D$40:$S$65,MATCH($A22,入力!$T$40:$T$40,0),3))</f>
        <v/>
      </c>
      <c r="J21" s="818" t="str">
        <f>IF($A22= "","",INDEX(入力!$D$40:$S$65,MATCH($A22,入力!$T$40:$T$40,0),3))</f>
        <v/>
      </c>
      <c r="K21" s="16" t="str" cm="1">
        <f t="array" ref="K21">_xlfn.IFS(A21= "","",$T$2=入力!$X$25,INDEX(入力!$D$43:$X$72,MATCH(A21,入力!$X$43:$X$72,0),12),$T$2=入力!$AA$25,INDEX(入力!$D$43:$X$72,MATCH(A21,入力!$AA$43:$AA$72,0),12))</f>
        <v/>
      </c>
      <c r="L21" s="813" t="str" cm="1">
        <f t="array" ref="L21">_xlfn.IFS(A21= "","",$T$2=入力!$X$25,INDEX(入力!$D$43:$X$72,MATCH(A21,入力!$X$43:$X$72,0),15),$T$2=入力!$AA$25,INDEX(入力!$D$43:$X$72,MATCH(A21,入力!$AA$43:$AA$72,0),15))</f>
        <v/>
      </c>
      <c r="M21" s="814" t="e">
        <f>IF(入力!#REF!="","",+入力!#REF!)</f>
        <v>#REF!</v>
      </c>
      <c r="N21" s="815" t="e">
        <f>IF(入力!#REF!="","",+入力!#REF!)</f>
        <v>#REF!</v>
      </c>
      <c r="O21" s="16" t="str" cm="1">
        <f t="array" ref="O21">_xlfn.IFS(A21= "","",$T$2=入力!$X$25,INDEX(入力!$D$43:$X$72,MATCH(A21,入力!$X$43:$X$72,0),18),$T$2=入力!$AA$25,INDEX(入力!$D$43:$X$72,MATCH(A21,入力!$AA$43:$AA$72,0),18))</f>
        <v/>
      </c>
      <c r="P21" s="11"/>
      <c r="Q21" s="19"/>
      <c r="U21" s="465">
        <v>2</v>
      </c>
      <c r="V21" s="468" t="str" cm="1">
        <f t="array" ref="V21">IFERROR(_xlfn.IFS($T$2=入力!$X$25,VLOOKUP(U21,入力!$AF$43:$AF$72,1,FALSE),$T$2=入力!$AA$25,VLOOKUP(U21,入力!$AL$43:$AL$72,1,FALSE)),"")</f>
        <v/>
      </c>
      <c r="W21" s="468" t="str" cm="1">
        <f t="array" ref="W21">IFERROR(_xlfn.IFS($T$2=入力!$X$25,INDEX(入力!$X$43:$X$72,MATCH(U21,入力!$AF$43:$AF$72,0),1),$T$2=入力!$AA$25,INDEX(入力!$AA$43:$AA$72,MATCH(U21,入力!$AL$43:$AL$72,0),1)),"")</f>
        <v/>
      </c>
      <c r="X21" s="468" t="str">
        <f>IF(V21="","",MAX(X$19:X20)+1)</f>
        <v/>
      </c>
      <c r="Y21" s="469" t="str">
        <f>IFERROR(IF(VLOOKUP(A21,入力!$AF$79:$AF$108,1,FALSE)="","","☆"),"")</f>
        <v/>
      </c>
    </row>
    <row r="22" spans="1:25" s="10" customFormat="1" ht="27" customHeight="1">
      <c r="A22" s="259" t="str">
        <f>IF(ROW(A22)-19&gt;MAX(②全日本!X$20:X$49),"",INDEX(②全日本!W$20:W$49,MATCH(ROW(A22)-19,②全日本!X$20:X$49,0)))</f>
        <v/>
      </c>
      <c r="B22" s="816" t="str" cm="1">
        <f t="array" ref="B22">_xlfn.IFS(A22= "","",$T$2=入力!$X$25,INDEX(入力!$D$43:$X$72,MATCH(A22,入力!$X$43:$X$72,0),1),$T$2=入力!$AA$25,INDEX(入力!$D$43:$X$72,MATCH(A22,入力!$AA$43:$AA$72,0),1))</f>
        <v/>
      </c>
      <c r="C22" s="817" t="e">
        <f>IF(入力!#REF!="","",+入力!#REF!)</f>
        <v>#REF!</v>
      </c>
      <c r="D22" s="818" t="e">
        <f>IF(入力!#REF!="","",+入力!#REF!)</f>
        <v>#REF!</v>
      </c>
      <c r="E22" s="11" t="str" cm="1">
        <f t="array" ref="E22">_xlfn.IFS(A22= "","",$T$2=入力!$X$25,INDEX(入力!$D$43:$X$72,MATCH(A22,入力!$X$43:$X$72,0),4),$T$2=入力!$AA$25,INDEX(入力!$D$43:$X$72,MATCH(A22,入力!$AA$43:$AA$72,0),4))</f>
        <v/>
      </c>
      <c r="F22" s="16" t="str" cm="1">
        <f t="array" ref="F22">_xlfn.IFS(A22= "","",$T$2=入力!$X$25,INDEX(入力!$D$43:$X$72,MATCH(A22,入力!$X$43:$X$72,0),5),$T$2=入力!$AA$25,INDEX(入力!$D$43:$X$72,MATCH(A22,入力!$AA$43:$AA$72,0),5))</f>
        <v/>
      </c>
      <c r="G22" s="816" t="str" cm="1">
        <f t="array" ref="G22">_xlfn.IFS(A22= "","",$T$2=入力!$X$25,INDEX(入力!$D$43:$X$72,MATCH(A22,入力!$X$43:$X$72,0),6),$T$2=入力!$AA$25,INDEX(入力!$D$43:$X$72,MATCH(A22,入力!$AA$43:$AA$72,0),6))</f>
        <v/>
      </c>
      <c r="H22" s="817" t="str">
        <f>IF($A23= "","",INDEX(入力!$D$40:$S$65,MATCH($A23,入力!$T$40:$T$40,0),3))</f>
        <v/>
      </c>
      <c r="I22" s="817" t="str">
        <f>IF($A23= "","",INDEX(入力!$D$40:$S$65,MATCH($A23,入力!$T$40:$T$40,0),3))</f>
        <v/>
      </c>
      <c r="J22" s="818" t="str">
        <f>IF($A23= "","",INDEX(入力!$D$40:$S$65,MATCH($A23,入力!$T$40:$T$40,0),3))</f>
        <v/>
      </c>
      <c r="K22" s="16" t="str" cm="1">
        <f t="array" ref="K22">_xlfn.IFS(A22= "","",$T$2=入力!$X$25,INDEX(入力!$D$43:$X$72,MATCH(A22,入力!$X$43:$X$72,0),12),$T$2=入力!$AA$25,INDEX(入力!$D$43:$X$72,MATCH(A22,入力!$AA$43:$AA$72,0),12))</f>
        <v/>
      </c>
      <c r="L22" s="813" t="str" cm="1">
        <f t="array" ref="L22">_xlfn.IFS(A22= "","",$T$2=入力!$X$25,INDEX(入力!$D$43:$X$72,MATCH(A22,入力!$X$43:$X$72,0),15),$T$2=入力!$AA$25,INDEX(入力!$D$43:$X$72,MATCH(A22,入力!$AA$43:$AA$72,0),15))</f>
        <v/>
      </c>
      <c r="M22" s="814" t="e">
        <f>IF(入力!#REF!="","",+入力!#REF!)</f>
        <v>#REF!</v>
      </c>
      <c r="N22" s="815" t="e">
        <f>IF(入力!#REF!="","",+入力!#REF!)</f>
        <v>#REF!</v>
      </c>
      <c r="O22" s="16" t="str" cm="1">
        <f t="array" ref="O22">_xlfn.IFS(A22= "","",$T$2=入力!$X$25,INDEX(入力!$D$43:$X$72,MATCH(A22,入力!$X$43:$X$72,0),18),$T$2=入力!$AA$25,INDEX(入力!$D$43:$X$72,MATCH(A22,入力!$AA$43:$AA$72,0),18))</f>
        <v/>
      </c>
      <c r="P22" s="11"/>
      <c r="Q22" s="19"/>
      <c r="U22" s="465">
        <v>3</v>
      </c>
      <c r="V22" s="468" t="str" cm="1">
        <f t="array" ref="V22">IFERROR(_xlfn.IFS($T$2=入力!$X$25,VLOOKUP(U22,入力!$AF$43:$AF$72,1,FALSE),$T$2=入力!$AA$25,VLOOKUP(U22,入力!$AL$43:$AL$72,1,FALSE)),"")</f>
        <v/>
      </c>
      <c r="W22" s="468" t="str" cm="1">
        <f t="array" ref="W22">IFERROR(_xlfn.IFS($T$2=入力!$X$25,INDEX(入力!$X$43:$X$72,MATCH(U22,入力!$AF$43:$AF$72,0),1),$T$2=入力!$AA$25,INDEX(入力!$AA$43:$AA$72,MATCH(U22,入力!$AL$43:$AL$72,0),1)),"")</f>
        <v/>
      </c>
      <c r="X22" s="468" t="str">
        <f>IF(V22="","",MAX(X$19:X21)+1)</f>
        <v/>
      </c>
      <c r="Y22" s="469" t="str">
        <f>IFERROR(IF(VLOOKUP(A22,入力!$AF$79:$AF$108,1,FALSE)="","","☆"),"")</f>
        <v/>
      </c>
    </row>
    <row r="23" spans="1:25" s="10" customFormat="1" ht="27" customHeight="1">
      <c r="A23" s="259" t="str">
        <f>IF(ROW(A23)-19&gt;MAX(②全日本!X$20:X$49),"",INDEX(②全日本!W$20:W$49,MATCH(ROW(A23)-19,②全日本!X$20:X$49,0)))</f>
        <v/>
      </c>
      <c r="B23" s="816" t="str" cm="1">
        <f t="array" ref="B23">_xlfn.IFS(A23= "","",$T$2=入力!$X$25,INDEX(入力!$D$43:$X$72,MATCH(A23,入力!$X$43:$X$72,0),1),$T$2=入力!$AA$25,INDEX(入力!$D$43:$X$72,MATCH(A23,入力!$AA$43:$AA$72,0),1))</f>
        <v/>
      </c>
      <c r="C23" s="817" t="e">
        <f>IF(入力!#REF!="","",+入力!#REF!)</f>
        <v>#REF!</v>
      </c>
      <c r="D23" s="818" t="e">
        <f>IF(入力!#REF!="","",+入力!#REF!)</f>
        <v>#REF!</v>
      </c>
      <c r="E23" s="11" t="str" cm="1">
        <f t="array" ref="E23">_xlfn.IFS(A23= "","",$T$2=入力!$X$25,INDEX(入力!$D$43:$X$72,MATCH(A23,入力!$X$43:$X$72,0),4),$T$2=入力!$AA$25,INDEX(入力!$D$43:$X$72,MATCH(A23,入力!$AA$43:$AA$72,0),4))</f>
        <v/>
      </c>
      <c r="F23" s="16" t="str" cm="1">
        <f t="array" ref="F23">_xlfn.IFS(A23= "","",$T$2=入力!$X$25,INDEX(入力!$D$43:$X$72,MATCH(A23,入力!$X$43:$X$72,0),5),$T$2=入力!$AA$25,INDEX(入力!$D$43:$X$72,MATCH(A23,入力!$AA$43:$AA$72,0),5))</f>
        <v/>
      </c>
      <c r="G23" s="816" t="str" cm="1">
        <f t="array" ref="G23">_xlfn.IFS(A23= "","",$T$2=入力!$X$25,INDEX(入力!$D$43:$X$72,MATCH(A23,入力!$X$43:$X$72,0),6),$T$2=入力!$AA$25,INDEX(入力!$D$43:$X$72,MATCH(A23,入力!$AA$43:$AA$72,0),6))</f>
        <v/>
      </c>
      <c r="H23" s="817" t="str">
        <f>IF($A24= "","",INDEX(入力!$D$40:$S$65,MATCH($A24,入力!$T$40:$T$40,0),3))</f>
        <v/>
      </c>
      <c r="I23" s="817" t="str">
        <f>IF($A24= "","",INDEX(入力!$D$40:$S$65,MATCH($A24,入力!$T$40:$T$40,0),3))</f>
        <v/>
      </c>
      <c r="J23" s="818" t="str">
        <f>IF($A24= "","",INDEX(入力!$D$40:$S$65,MATCH($A24,入力!$T$40:$T$40,0),3))</f>
        <v/>
      </c>
      <c r="K23" s="16" t="str" cm="1">
        <f t="array" ref="K23">_xlfn.IFS(A23= "","",$T$2=入力!$X$25,INDEX(入力!$D$43:$X$72,MATCH(A23,入力!$X$43:$X$72,0),12),$T$2=入力!$AA$25,INDEX(入力!$D$43:$X$72,MATCH(A23,入力!$AA$43:$AA$72,0),12))</f>
        <v/>
      </c>
      <c r="L23" s="813" t="str" cm="1">
        <f t="array" ref="L23">_xlfn.IFS(A23= "","",$T$2=入力!$X$25,INDEX(入力!$D$43:$X$72,MATCH(A23,入力!$X$43:$X$72,0),15),$T$2=入力!$AA$25,INDEX(入力!$D$43:$X$72,MATCH(A23,入力!$AA$43:$AA$72,0),15))</f>
        <v/>
      </c>
      <c r="M23" s="814" t="e">
        <f>IF(入力!#REF!="","",+入力!#REF!)</f>
        <v>#REF!</v>
      </c>
      <c r="N23" s="815" t="e">
        <f>IF(入力!#REF!="","",+入力!#REF!)</f>
        <v>#REF!</v>
      </c>
      <c r="O23" s="16" t="str" cm="1">
        <f t="array" ref="O23">_xlfn.IFS(A23= "","",$T$2=入力!$X$25,INDEX(入力!$D$43:$X$72,MATCH(A23,入力!$X$43:$X$72,0),18),$T$2=入力!$AA$25,INDEX(入力!$D$43:$X$72,MATCH(A23,入力!$AA$43:$AA$72,0),18))</f>
        <v/>
      </c>
      <c r="P23" s="11"/>
      <c r="Q23" s="19"/>
      <c r="U23" s="465">
        <v>4</v>
      </c>
      <c r="V23" s="468" t="str" cm="1">
        <f t="array" ref="V23">IFERROR(_xlfn.IFS($T$2=入力!$X$25,VLOOKUP(U23,入力!$AF$43:$AF$72,1,FALSE),$T$2=入力!$AA$25,VLOOKUP(U23,入力!$AL$43:$AL$72,1,FALSE)),"")</f>
        <v/>
      </c>
      <c r="W23" s="468" t="str" cm="1">
        <f t="array" ref="W23">IFERROR(_xlfn.IFS($T$2=入力!$X$25,INDEX(入力!$X$43:$X$72,MATCH(U23,入力!$AF$43:$AF$72,0),1),$T$2=入力!$AA$25,INDEX(入力!$AA$43:$AA$72,MATCH(U23,入力!$AL$43:$AL$72,0),1)),"")</f>
        <v/>
      </c>
      <c r="X23" s="468" t="str">
        <f>IF(V23="","",MAX(X$19:X22)+1)</f>
        <v/>
      </c>
      <c r="Y23" s="469" t="str">
        <f>IFERROR(IF(VLOOKUP(A23,入力!$AF$79:$AF$108,1,FALSE)="","","☆"),"")</f>
        <v/>
      </c>
    </row>
    <row r="24" spans="1:25" s="10" customFormat="1" ht="27" customHeight="1">
      <c r="A24" s="259" t="str">
        <f>IF(ROW(A24)-19&gt;MAX(②全日本!X$20:X$49),"",INDEX(②全日本!W$20:W$49,MATCH(ROW(A24)-19,②全日本!X$20:X$49,0)))</f>
        <v/>
      </c>
      <c r="B24" s="816" t="str" cm="1">
        <f t="array" ref="B24">_xlfn.IFS(A24= "","",$T$2=入力!$X$25,INDEX(入力!$D$43:$X$72,MATCH(A24,入力!$X$43:$X$72,0),1),$T$2=入力!$AA$25,INDEX(入力!$D$43:$X$72,MATCH(A24,入力!$AA$43:$AA$72,0),1))</f>
        <v/>
      </c>
      <c r="C24" s="817" t="e">
        <f>IF(入力!#REF!="","",+入力!#REF!)</f>
        <v>#REF!</v>
      </c>
      <c r="D24" s="818" t="e">
        <f>IF(入力!#REF!="","",+入力!#REF!)</f>
        <v>#REF!</v>
      </c>
      <c r="E24" s="11" t="str" cm="1">
        <f t="array" ref="E24">_xlfn.IFS(A24= "","",$T$2=入力!$X$25,INDEX(入力!$D$43:$X$72,MATCH(A24,入力!$X$43:$X$72,0),4),$T$2=入力!$AA$25,INDEX(入力!$D$43:$X$72,MATCH(A24,入力!$AA$43:$AA$72,0),4))</f>
        <v/>
      </c>
      <c r="F24" s="16" t="str" cm="1">
        <f t="array" ref="F24">_xlfn.IFS(A24= "","",$T$2=入力!$X$25,INDEX(入力!$D$43:$X$72,MATCH(A24,入力!$X$43:$X$72,0),5),$T$2=入力!$AA$25,INDEX(入力!$D$43:$X$72,MATCH(A24,入力!$AA$43:$AA$72,0),5))</f>
        <v/>
      </c>
      <c r="G24" s="816" t="str" cm="1">
        <f t="array" ref="G24">_xlfn.IFS(A24= "","",$T$2=入力!$X$25,INDEX(入力!$D$43:$X$72,MATCH(A24,入力!$X$43:$X$72,0),6),$T$2=入力!$AA$25,INDEX(入力!$D$43:$X$72,MATCH(A24,入力!$AA$43:$AA$72,0),6))</f>
        <v/>
      </c>
      <c r="H24" s="817" t="str">
        <f>IF($A25= "","",INDEX(入力!$D$40:$S$65,MATCH($A25,入力!$T$40:$T$40,0),3))</f>
        <v/>
      </c>
      <c r="I24" s="817" t="str">
        <f>IF($A25= "","",INDEX(入力!$D$40:$S$65,MATCH($A25,入力!$T$40:$T$40,0),3))</f>
        <v/>
      </c>
      <c r="J24" s="818" t="str">
        <f>IF($A25= "","",INDEX(入力!$D$40:$S$65,MATCH($A25,入力!$T$40:$T$40,0),3))</f>
        <v/>
      </c>
      <c r="K24" s="16" t="str" cm="1">
        <f t="array" ref="K24">_xlfn.IFS(A24= "","",$T$2=入力!$X$25,INDEX(入力!$D$43:$X$72,MATCH(A24,入力!$X$43:$X$72,0),12),$T$2=入力!$AA$25,INDEX(入力!$D$43:$X$72,MATCH(A24,入力!$AA$43:$AA$72,0),12))</f>
        <v/>
      </c>
      <c r="L24" s="813" t="str" cm="1">
        <f t="array" ref="L24">_xlfn.IFS(A24= "","",$T$2=入力!$X$25,INDEX(入力!$D$43:$X$72,MATCH(A24,入力!$X$43:$X$72,0),15),$T$2=入力!$AA$25,INDEX(入力!$D$43:$X$72,MATCH(A24,入力!$AA$43:$AA$72,0),15))</f>
        <v/>
      </c>
      <c r="M24" s="814" t="e">
        <f>IF(入力!#REF!="","",+入力!#REF!)</f>
        <v>#REF!</v>
      </c>
      <c r="N24" s="815" t="e">
        <f>IF(入力!#REF!="","",+入力!#REF!)</f>
        <v>#REF!</v>
      </c>
      <c r="O24" s="16" t="str" cm="1">
        <f t="array" ref="O24">_xlfn.IFS(A24= "","",$T$2=入力!$X$25,INDEX(入力!$D$43:$X$72,MATCH(A24,入力!$X$43:$X$72,0),18),$T$2=入力!$AA$25,INDEX(入力!$D$43:$X$72,MATCH(A24,入力!$AA$43:$AA$72,0),18))</f>
        <v/>
      </c>
      <c r="P24" s="11"/>
      <c r="Q24" s="19"/>
      <c r="U24" s="465">
        <v>5</v>
      </c>
      <c r="V24" s="468" t="str" cm="1">
        <f t="array" ref="V24">IFERROR(_xlfn.IFS($T$2=入力!$X$25,VLOOKUP(U24,入力!$AF$43:$AF$72,1,FALSE),$T$2=入力!$AA$25,VLOOKUP(U24,入力!$AL$43:$AL$72,1,FALSE)),"")</f>
        <v/>
      </c>
      <c r="W24" s="468" t="str" cm="1">
        <f t="array" ref="W24">IFERROR(_xlfn.IFS($T$2=入力!$X$25,INDEX(入力!$X$43:$X$72,MATCH(U24,入力!$AF$43:$AF$72,0),1),$T$2=入力!$AA$25,INDEX(入力!$AA$43:$AA$72,MATCH(U24,入力!$AL$43:$AL$72,0),1)),"")</f>
        <v/>
      </c>
      <c r="X24" s="468" t="str">
        <f>IF(V24="","",MAX(X$19:X23)+1)</f>
        <v/>
      </c>
      <c r="Y24" s="469" t="str">
        <f>IFERROR(IF(VLOOKUP(A24,入力!$AF$79:$AF$108,1,FALSE)="","","☆"),"")</f>
        <v/>
      </c>
    </row>
    <row r="25" spans="1:25" s="10" customFormat="1" ht="27" customHeight="1">
      <c r="A25" s="259" t="str">
        <f>IF(ROW(A25)-19&gt;MAX(②全日本!X$20:X$49),"",INDEX(②全日本!W$20:W$49,MATCH(ROW(A25)-19,②全日本!X$20:X$49,0)))</f>
        <v/>
      </c>
      <c r="B25" s="816" t="str" cm="1">
        <f t="array" ref="B25">_xlfn.IFS(A25= "","",$T$2=入力!$X$25,INDEX(入力!$D$43:$X$72,MATCH(A25,入力!$X$43:$X$72,0),1),$T$2=入力!$AA$25,INDEX(入力!$D$43:$X$72,MATCH(A25,入力!$AA$43:$AA$72,0),1))</f>
        <v/>
      </c>
      <c r="C25" s="817" t="e">
        <f>IF(入力!#REF!="","",+入力!#REF!)</f>
        <v>#REF!</v>
      </c>
      <c r="D25" s="818" t="e">
        <f>IF(入力!#REF!="","",+入力!#REF!)</f>
        <v>#REF!</v>
      </c>
      <c r="E25" s="11" t="str" cm="1">
        <f t="array" ref="E25">_xlfn.IFS(A25= "","",$T$2=入力!$X$25,INDEX(入力!$D$43:$X$72,MATCH(A25,入力!$X$43:$X$72,0),4),$T$2=入力!$AA$25,INDEX(入力!$D$43:$X$72,MATCH(A25,入力!$AA$43:$AA$72,0),4))</f>
        <v/>
      </c>
      <c r="F25" s="16" t="str" cm="1">
        <f t="array" ref="F25">_xlfn.IFS(A25= "","",$T$2=入力!$X$25,INDEX(入力!$D$43:$X$72,MATCH(A25,入力!$X$43:$X$72,0),5),$T$2=入力!$AA$25,INDEX(入力!$D$43:$X$72,MATCH(A25,入力!$AA$43:$AA$72,0),5))</f>
        <v/>
      </c>
      <c r="G25" s="816" t="str" cm="1">
        <f t="array" ref="G25">_xlfn.IFS(A25= "","",$T$2=入力!$X$25,INDEX(入力!$D$43:$X$72,MATCH(A25,入力!$X$43:$X$72,0),6),$T$2=入力!$AA$25,INDEX(入力!$D$43:$X$72,MATCH(A25,入力!$AA$43:$AA$72,0),6))</f>
        <v/>
      </c>
      <c r="H25" s="817" t="str">
        <f>IF($A26= "","",INDEX(入力!$D$40:$S$65,MATCH($A26,入力!$T$40:$T$40,0),3))</f>
        <v/>
      </c>
      <c r="I25" s="817" t="str">
        <f>IF($A26= "","",INDEX(入力!$D$40:$S$65,MATCH($A26,入力!$T$40:$T$40,0),3))</f>
        <v/>
      </c>
      <c r="J25" s="818" t="str">
        <f>IF($A26= "","",INDEX(入力!$D$40:$S$65,MATCH($A26,入力!$T$40:$T$40,0),3))</f>
        <v/>
      </c>
      <c r="K25" s="16" t="str" cm="1">
        <f t="array" ref="K25">_xlfn.IFS(A25= "","",$T$2=入力!$X$25,INDEX(入力!$D$43:$X$72,MATCH(A25,入力!$X$43:$X$72,0),12),$T$2=入力!$AA$25,INDEX(入力!$D$43:$X$72,MATCH(A25,入力!$AA$43:$AA$72,0),12))</f>
        <v/>
      </c>
      <c r="L25" s="813" t="str" cm="1">
        <f t="array" ref="L25">_xlfn.IFS(A25= "","",$T$2=入力!$X$25,INDEX(入力!$D$43:$X$72,MATCH(A25,入力!$X$43:$X$72,0),15),$T$2=入力!$AA$25,INDEX(入力!$D$43:$X$72,MATCH(A25,入力!$AA$43:$AA$72,0),15))</f>
        <v/>
      </c>
      <c r="M25" s="814" t="e">
        <f>IF(入力!#REF!="","",+入力!#REF!)</f>
        <v>#REF!</v>
      </c>
      <c r="N25" s="815" t="e">
        <f>IF(入力!#REF!="","",+入力!#REF!)</f>
        <v>#REF!</v>
      </c>
      <c r="O25" s="16" t="str" cm="1">
        <f t="array" ref="O25">_xlfn.IFS(A25= "","",$T$2=入力!$X$25,INDEX(入力!$D$43:$X$72,MATCH(A25,入力!$X$43:$X$72,0),18),$T$2=入力!$AA$25,INDEX(入力!$D$43:$X$72,MATCH(A25,入力!$AA$43:$AA$72,0),18))</f>
        <v/>
      </c>
      <c r="P25" s="11"/>
      <c r="Q25" s="19"/>
      <c r="U25" s="465">
        <v>6</v>
      </c>
      <c r="V25" s="468" t="str" cm="1">
        <f t="array" ref="V25">IFERROR(_xlfn.IFS($T$2=入力!$X$25,VLOOKUP(U25,入力!$AF$43:$AF$72,1,FALSE),$T$2=入力!$AA$25,VLOOKUP(U25,入力!$AL$43:$AL$72,1,FALSE)),"")</f>
        <v/>
      </c>
      <c r="W25" s="468" t="str" cm="1">
        <f t="array" ref="W25">IFERROR(_xlfn.IFS($T$2=入力!$X$25,INDEX(入力!$X$43:$X$72,MATCH(U25,入力!$AF$43:$AF$72,0),1),$T$2=入力!$AA$25,INDEX(入力!$AA$43:$AA$72,MATCH(U25,入力!$AL$43:$AL$72,0),1)),"")</f>
        <v/>
      </c>
      <c r="X25" s="468" t="str">
        <f>IF(V25="","",MAX(X$19:X24)+1)</f>
        <v/>
      </c>
      <c r="Y25" s="469" t="str">
        <f>IFERROR(IF(VLOOKUP(A25,入力!$AF$79:$AF$108,1,FALSE)="","","☆"),"")</f>
        <v/>
      </c>
    </row>
    <row r="26" spans="1:25" s="10" customFormat="1" ht="27" customHeight="1">
      <c r="A26" s="259" t="str">
        <f>IF(ROW(A26)-19&gt;MAX(②全日本!X$20:X$49),"",INDEX(②全日本!W$20:W$49,MATCH(ROW(A26)-19,②全日本!X$20:X$49,0)))</f>
        <v/>
      </c>
      <c r="B26" s="816" t="str" cm="1">
        <f t="array" ref="B26">_xlfn.IFS(A26= "","",$T$2=入力!$X$25,INDEX(入力!$D$43:$X$72,MATCH(A26,入力!$X$43:$X$72,0),1),$T$2=入力!$AA$25,INDEX(入力!$D$43:$X$72,MATCH(A26,入力!$AA$43:$AA$72,0),1))</f>
        <v/>
      </c>
      <c r="C26" s="817" t="e">
        <f>IF(入力!#REF!="","",+入力!#REF!)</f>
        <v>#REF!</v>
      </c>
      <c r="D26" s="818" t="e">
        <f>IF(入力!#REF!="","",+入力!#REF!)</f>
        <v>#REF!</v>
      </c>
      <c r="E26" s="11" t="str" cm="1">
        <f t="array" ref="E26">_xlfn.IFS(A26= "","",$T$2=入力!$X$25,INDEX(入力!$D$43:$X$72,MATCH(A26,入力!$X$43:$X$72,0),4),$T$2=入力!$AA$25,INDEX(入力!$D$43:$X$72,MATCH(A26,入力!$AA$43:$AA$72,0),4))</f>
        <v/>
      </c>
      <c r="F26" s="16" t="str" cm="1">
        <f t="array" ref="F26">_xlfn.IFS(A26= "","",$T$2=入力!$X$25,INDEX(入力!$D$43:$X$72,MATCH(A26,入力!$X$43:$X$72,0),5),$T$2=入力!$AA$25,INDEX(入力!$D$43:$X$72,MATCH(A26,入力!$AA$43:$AA$72,0),5))</f>
        <v/>
      </c>
      <c r="G26" s="816" t="str" cm="1">
        <f t="array" ref="G26">_xlfn.IFS(A26= "","",$T$2=入力!$X$25,INDEX(入力!$D$43:$X$72,MATCH(A26,入力!$X$43:$X$72,0),6),$T$2=入力!$AA$25,INDEX(入力!$D$43:$X$72,MATCH(A26,入力!$AA$43:$AA$72,0),6))</f>
        <v/>
      </c>
      <c r="H26" s="817" t="str">
        <f>IF($A27= "","",INDEX(入力!$D$40:$S$65,MATCH($A27,入力!$T$40:$T$40,0),3))</f>
        <v/>
      </c>
      <c r="I26" s="817" t="str">
        <f>IF($A27= "","",INDEX(入力!$D$40:$S$65,MATCH($A27,入力!$T$40:$T$40,0),3))</f>
        <v/>
      </c>
      <c r="J26" s="818" t="str">
        <f>IF($A27= "","",INDEX(入力!$D$40:$S$65,MATCH($A27,入力!$T$40:$T$40,0),3))</f>
        <v/>
      </c>
      <c r="K26" s="16" t="str" cm="1">
        <f t="array" ref="K26">_xlfn.IFS(A26= "","",$T$2=入力!$X$25,INDEX(入力!$D$43:$X$72,MATCH(A26,入力!$X$43:$X$72,0),12),$T$2=入力!$AA$25,INDEX(入力!$D$43:$X$72,MATCH(A26,入力!$AA$43:$AA$72,0),12))</f>
        <v/>
      </c>
      <c r="L26" s="813" t="str" cm="1">
        <f t="array" ref="L26">_xlfn.IFS(A26= "","",$T$2=入力!$X$25,INDEX(入力!$D$43:$X$72,MATCH(A26,入力!$X$43:$X$72,0),15),$T$2=入力!$AA$25,INDEX(入力!$D$43:$X$72,MATCH(A26,入力!$AA$43:$AA$72,0),15))</f>
        <v/>
      </c>
      <c r="M26" s="814" t="e">
        <f>IF(入力!#REF!="","",+入力!#REF!)</f>
        <v>#REF!</v>
      </c>
      <c r="N26" s="815" t="e">
        <f>IF(入力!#REF!="","",+入力!#REF!)</f>
        <v>#REF!</v>
      </c>
      <c r="O26" s="16" t="str" cm="1">
        <f t="array" ref="O26">_xlfn.IFS(A26= "","",$T$2=入力!$X$25,INDEX(入力!$D$43:$X$72,MATCH(A26,入力!$X$43:$X$72,0),18),$T$2=入力!$AA$25,INDEX(入力!$D$43:$X$72,MATCH(A26,入力!$AA$43:$AA$72,0),18))</f>
        <v/>
      </c>
      <c r="P26" s="11"/>
      <c r="Q26" s="19"/>
      <c r="U26" s="465">
        <v>7</v>
      </c>
      <c r="V26" s="468" t="str" cm="1">
        <f t="array" ref="V26">IFERROR(_xlfn.IFS($T$2=入力!$X$25,VLOOKUP(U26,入力!$AF$43:$AF$72,1,FALSE),$T$2=入力!$AA$25,VLOOKUP(U26,入力!$AL$43:$AL$72,1,FALSE)),"")</f>
        <v/>
      </c>
      <c r="W26" s="468" t="str" cm="1">
        <f t="array" ref="W26">IFERROR(_xlfn.IFS($T$2=入力!$X$25,INDEX(入力!$X$43:$X$72,MATCH(U26,入力!$AF$43:$AF$72,0),1),$T$2=入力!$AA$25,INDEX(入力!$AA$43:$AA$72,MATCH(U26,入力!$AL$43:$AL$72,0),1)),"")</f>
        <v/>
      </c>
      <c r="X26" s="468" t="str">
        <f>IF(V26="","",MAX(X$19:X25)+1)</f>
        <v/>
      </c>
      <c r="Y26" s="469" t="str">
        <f>IFERROR(IF(VLOOKUP(A26,入力!$AF$79:$AF$108,1,FALSE)="","","☆"),"")</f>
        <v/>
      </c>
    </row>
    <row r="27" spans="1:25" s="10" customFormat="1" ht="27" customHeight="1">
      <c r="A27" s="259" t="str">
        <f>IF(ROW(A27)-19&gt;MAX(②全日本!X$20:X$49),"",INDEX(②全日本!W$20:W$49,MATCH(ROW(A27)-19,②全日本!X$20:X$49,0)))</f>
        <v/>
      </c>
      <c r="B27" s="816" t="str" cm="1">
        <f t="array" ref="B27">_xlfn.IFS(A27= "","",$T$2=入力!$X$25,INDEX(入力!$D$43:$X$72,MATCH(A27,入力!$X$43:$X$72,0),1),$T$2=入力!$AA$25,INDEX(入力!$D$43:$X$72,MATCH(A27,入力!$AA$43:$AA$72,0),1))</f>
        <v/>
      </c>
      <c r="C27" s="817" t="e">
        <f>IF(入力!#REF!="","",+入力!#REF!)</f>
        <v>#REF!</v>
      </c>
      <c r="D27" s="818" t="e">
        <f>IF(入力!#REF!="","",+入力!#REF!)</f>
        <v>#REF!</v>
      </c>
      <c r="E27" s="11" t="str" cm="1">
        <f t="array" ref="E27">_xlfn.IFS(A27= "","",$T$2=入力!$X$25,INDEX(入力!$D$43:$X$72,MATCH(A27,入力!$X$43:$X$72,0),4),$T$2=入力!$AA$25,INDEX(入力!$D$43:$X$72,MATCH(A27,入力!$AA$43:$AA$72,0),4))</f>
        <v/>
      </c>
      <c r="F27" s="16" t="str" cm="1">
        <f t="array" ref="F27">_xlfn.IFS(A27= "","",$T$2=入力!$X$25,INDEX(入力!$D$43:$X$72,MATCH(A27,入力!$X$43:$X$72,0),5),$T$2=入力!$AA$25,INDEX(入力!$D$43:$X$72,MATCH(A27,入力!$AA$43:$AA$72,0),5))</f>
        <v/>
      </c>
      <c r="G27" s="816" t="str" cm="1">
        <f t="array" ref="G27">_xlfn.IFS(A27= "","",$T$2=入力!$X$25,INDEX(入力!$D$43:$X$72,MATCH(A27,入力!$X$43:$X$72,0),6),$T$2=入力!$AA$25,INDEX(入力!$D$43:$X$72,MATCH(A27,入力!$AA$43:$AA$72,0),6))</f>
        <v/>
      </c>
      <c r="H27" s="817" t="str">
        <f>IF($A28= "","",INDEX(入力!$D$40:$S$65,MATCH($A28,入力!$T$40:$T$40,0),3))</f>
        <v/>
      </c>
      <c r="I27" s="817" t="str">
        <f>IF($A28= "","",INDEX(入力!$D$40:$S$65,MATCH($A28,入力!$T$40:$T$40,0),3))</f>
        <v/>
      </c>
      <c r="J27" s="818" t="str">
        <f>IF($A28= "","",INDEX(入力!$D$40:$S$65,MATCH($A28,入力!$T$40:$T$40,0),3))</f>
        <v/>
      </c>
      <c r="K27" s="16" t="str" cm="1">
        <f t="array" ref="K27">_xlfn.IFS(A27= "","",$T$2=入力!$X$25,INDEX(入力!$D$43:$X$72,MATCH(A27,入力!$X$43:$X$72,0),12),$T$2=入力!$AA$25,INDEX(入力!$D$43:$X$72,MATCH(A27,入力!$AA$43:$AA$72,0),12))</f>
        <v/>
      </c>
      <c r="L27" s="813" t="str" cm="1">
        <f t="array" ref="L27">_xlfn.IFS(A27= "","",$T$2=入力!$X$25,INDEX(入力!$D$43:$X$72,MATCH(A27,入力!$X$43:$X$72,0),15),$T$2=入力!$AA$25,INDEX(入力!$D$43:$X$72,MATCH(A27,入力!$AA$43:$AA$72,0),15))</f>
        <v/>
      </c>
      <c r="M27" s="814" t="e">
        <f>IF(入力!#REF!="","",+入力!#REF!)</f>
        <v>#REF!</v>
      </c>
      <c r="N27" s="815" t="e">
        <f>IF(入力!#REF!="","",+入力!#REF!)</f>
        <v>#REF!</v>
      </c>
      <c r="O27" s="16" t="str" cm="1">
        <f t="array" ref="O27">_xlfn.IFS(A27= "","",$T$2=入力!$X$25,INDEX(入力!$D$43:$X$72,MATCH(A27,入力!$X$43:$X$72,0),18),$T$2=入力!$AA$25,INDEX(入力!$D$43:$X$72,MATCH(A27,入力!$AA$43:$AA$72,0),18))</f>
        <v/>
      </c>
      <c r="P27" s="11"/>
      <c r="Q27" s="19"/>
      <c r="U27" s="465">
        <v>8</v>
      </c>
      <c r="V27" s="468" t="str" cm="1">
        <f t="array" ref="V27">IFERROR(_xlfn.IFS($T$2=入力!$X$25,VLOOKUP(U27,入力!$AF$43:$AF$72,1,FALSE),$T$2=入力!$AA$25,VLOOKUP(U27,入力!$AL$43:$AL$72,1,FALSE)),"")</f>
        <v/>
      </c>
      <c r="W27" s="468" t="str" cm="1">
        <f t="array" ref="W27">IFERROR(_xlfn.IFS($T$2=入力!$X$25,INDEX(入力!$X$43:$X$72,MATCH(U27,入力!$AF$43:$AF$72,0),1),$T$2=入力!$AA$25,INDEX(入力!$AA$43:$AA$72,MATCH(U27,入力!$AL$43:$AL$72,0),1)),"")</f>
        <v/>
      </c>
      <c r="X27" s="468" t="str">
        <f>IF(V27="","",MAX(X$19:X26)+1)</f>
        <v/>
      </c>
      <c r="Y27" s="469" t="str">
        <f>IFERROR(IF(VLOOKUP(A27,入力!$AF$79:$AF$108,1,FALSE)="","","☆"),"")</f>
        <v/>
      </c>
    </row>
    <row r="28" spans="1:25" s="10" customFormat="1" ht="27" customHeight="1">
      <c r="A28" s="259" t="str">
        <f>IF(ROW(A28)-19&gt;MAX(②全日本!X$20:X$49),"",INDEX(②全日本!W$20:W$49,MATCH(ROW(A28)-19,②全日本!X$20:X$49,0)))</f>
        <v/>
      </c>
      <c r="B28" s="816" t="str" cm="1">
        <f t="array" ref="B28">_xlfn.IFS(A28= "","",$T$2=入力!$X$25,INDEX(入力!$D$43:$X$72,MATCH(A28,入力!$X$43:$X$72,0),1),$T$2=入力!$AA$25,INDEX(入力!$D$43:$X$72,MATCH(A28,入力!$AA$43:$AA$72,0),1))</f>
        <v/>
      </c>
      <c r="C28" s="817" t="e">
        <f>IF(入力!#REF!="","",+入力!#REF!)</f>
        <v>#REF!</v>
      </c>
      <c r="D28" s="818" t="e">
        <f>IF(入力!#REF!="","",+入力!#REF!)</f>
        <v>#REF!</v>
      </c>
      <c r="E28" s="11" t="str" cm="1">
        <f t="array" ref="E28">_xlfn.IFS(A28= "","",$T$2=入力!$X$25,INDEX(入力!$D$43:$X$72,MATCH(A28,入力!$X$43:$X$72,0),4),$T$2=入力!$AA$25,INDEX(入力!$D$43:$X$72,MATCH(A28,入力!$AA$43:$AA$72,0),4))</f>
        <v/>
      </c>
      <c r="F28" s="16" t="str" cm="1">
        <f t="array" ref="F28">_xlfn.IFS(A28= "","",$T$2=入力!$X$25,INDEX(入力!$D$43:$X$72,MATCH(A28,入力!$X$43:$X$72,0),5),$T$2=入力!$AA$25,INDEX(入力!$D$43:$X$72,MATCH(A28,入力!$AA$43:$AA$72,0),5))</f>
        <v/>
      </c>
      <c r="G28" s="816" t="str" cm="1">
        <f t="array" ref="G28">_xlfn.IFS(A28= "","",$T$2=入力!$X$25,INDEX(入力!$D$43:$X$72,MATCH(A28,入力!$X$43:$X$72,0),6),$T$2=入力!$AA$25,INDEX(入力!$D$43:$X$72,MATCH(A28,入力!$AA$43:$AA$72,0),6))</f>
        <v/>
      </c>
      <c r="H28" s="817" t="str">
        <f>IF($A29= "","",INDEX(入力!$D$40:$S$65,MATCH($A29,入力!$T$40:$T$40,0),3))</f>
        <v/>
      </c>
      <c r="I28" s="817" t="str">
        <f>IF($A29= "","",INDEX(入力!$D$40:$S$65,MATCH($A29,入力!$T$40:$T$40,0),3))</f>
        <v/>
      </c>
      <c r="J28" s="818" t="str">
        <f>IF($A29= "","",INDEX(入力!$D$40:$S$65,MATCH($A29,入力!$T$40:$T$40,0),3))</f>
        <v/>
      </c>
      <c r="K28" s="16" t="str" cm="1">
        <f t="array" ref="K28">_xlfn.IFS(A28= "","",$T$2=入力!$X$25,INDEX(入力!$D$43:$X$72,MATCH(A28,入力!$X$43:$X$72,0),12),$T$2=入力!$AA$25,INDEX(入力!$D$43:$X$72,MATCH(A28,入力!$AA$43:$AA$72,0),12))</f>
        <v/>
      </c>
      <c r="L28" s="813" t="str" cm="1">
        <f t="array" ref="L28">_xlfn.IFS(A28= "","",$T$2=入力!$X$25,INDEX(入力!$D$43:$X$72,MATCH(A28,入力!$X$43:$X$72,0),15),$T$2=入力!$AA$25,INDEX(入力!$D$43:$X$72,MATCH(A28,入力!$AA$43:$AA$72,0),15))</f>
        <v/>
      </c>
      <c r="M28" s="814" t="e">
        <f>IF(入力!#REF!="","",+入力!#REF!)</f>
        <v>#REF!</v>
      </c>
      <c r="N28" s="815" t="e">
        <f>IF(入力!#REF!="","",+入力!#REF!)</f>
        <v>#REF!</v>
      </c>
      <c r="O28" s="16" t="str" cm="1">
        <f t="array" ref="O28">_xlfn.IFS(A28= "","",$T$2=入力!$X$25,INDEX(入力!$D$43:$X$72,MATCH(A28,入力!$X$43:$X$72,0),18),$T$2=入力!$AA$25,INDEX(入力!$D$43:$X$72,MATCH(A28,入力!$AA$43:$AA$72,0),18))</f>
        <v/>
      </c>
      <c r="P28" s="11"/>
      <c r="Q28" s="19"/>
      <c r="U28" s="465">
        <v>9</v>
      </c>
      <c r="V28" s="468" t="str" cm="1">
        <f t="array" ref="V28">IFERROR(_xlfn.IFS($T$2=入力!$X$25,VLOOKUP(U28,入力!$AF$43:$AF$72,1,FALSE),$T$2=入力!$AA$25,VLOOKUP(U28,入力!$AL$43:$AL$72,1,FALSE)),"")</f>
        <v/>
      </c>
      <c r="W28" s="468" t="str" cm="1">
        <f t="array" ref="W28">IFERROR(_xlfn.IFS($T$2=入力!$X$25,INDEX(入力!$X$43:$X$72,MATCH(U28,入力!$AF$43:$AF$72,0),1),$T$2=入力!$AA$25,INDEX(入力!$AA$43:$AA$72,MATCH(U28,入力!$AL$43:$AL$72,0),1)),"")</f>
        <v/>
      </c>
      <c r="X28" s="468" t="str">
        <f>IF(V28="","",MAX(X$19:X27)+1)</f>
        <v/>
      </c>
      <c r="Y28" s="469" t="str">
        <f>IFERROR(IF(VLOOKUP(A28,入力!$AF$79:$AF$108,1,FALSE)="","","☆"),"")</f>
        <v/>
      </c>
    </row>
    <row r="29" spans="1:25" s="10" customFormat="1" ht="27" customHeight="1">
      <c r="A29" s="259" t="str">
        <f>IF(ROW(A29)-19&gt;MAX(②全日本!X$20:X$49),"",INDEX(②全日本!W$20:W$49,MATCH(ROW(A29)-19,②全日本!X$20:X$49,0)))</f>
        <v/>
      </c>
      <c r="B29" s="816" t="str" cm="1">
        <f t="array" ref="B29">_xlfn.IFS(A29= "","",$T$2=入力!$X$25,INDEX(入力!$D$43:$X$72,MATCH(A29,入力!$X$43:$X$72,0),1),$T$2=入力!$AA$25,INDEX(入力!$D$43:$X$72,MATCH(A29,入力!$AA$43:$AA$72,0),1))</f>
        <v/>
      </c>
      <c r="C29" s="817" t="e">
        <f>IF(入力!#REF!="","",+入力!#REF!)</f>
        <v>#REF!</v>
      </c>
      <c r="D29" s="818" t="e">
        <f>IF(入力!#REF!="","",+入力!#REF!)</f>
        <v>#REF!</v>
      </c>
      <c r="E29" s="11" t="str" cm="1">
        <f t="array" ref="E29">_xlfn.IFS(A29= "","",$T$2=入力!$X$25,INDEX(入力!$D$43:$X$72,MATCH(A29,入力!$X$43:$X$72,0),4),$T$2=入力!$AA$25,INDEX(入力!$D$43:$X$72,MATCH(A29,入力!$AA$43:$AA$72,0),4))</f>
        <v/>
      </c>
      <c r="F29" s="16" t="str" cm="1">
        <f t="array" ref="F29">_xlfn.IFS(A29= "","",$T$2=入力!$X$25,INDEX(入力!$D$43:$X$72,MATCH(A29,入力!$X$43:$X$72,0),5),$T$2=入力!$AA$25,INDEX(入力!$D$43:$X$72,MATCH(A29,入力!$AA$43:$AA$72,0),5))</f>
        <v/>
      </c>
      <c r="G29" s="816" t="str" cm="1">
        <f t="array" ref="G29">_xlfn.IFS(A29= "","",$T$2=入力!$X$25,INDEX(入力!$D$43:$X$72,MATCH(A29,入力!$X$43:$X$72,0),6),$T$2=入力!$AA$25,INDEX(入力!$D$43:$X$72,MATCH(A29,入力!$AA$43:$AA$72,0),6))</f>
        <v/>
      </c>
      <c r="H29" s="817" t="str">
        <f>IF($A30= "","",INDEX(入力!$D$40:$S$65,MATCH($A30,入力!$T$40:$T$40,0),3))</f>
        <v/>
      </c>
      <c r="I29" s="817" t="str">
        <f>IF($A30= "","",INDEX(入力!$D$40:$S$65,MATCH($A30,入力!$T$40:$T$40,0),3))</f>
        <v/>
      </c>
      <c r="J29" s="818" t="str">
        <f>IF($A30= "","",INDEX(入力!$D$40:$S$65,MATCH($A30,入力!$T$40:$T$40,0),3))</f>
        <v/>
      </c>
      <c r="K29" s="16" t="str" cm="1">
        <f t="array" ref="K29">_xlfn.IFS(A29= "","",$T$2=入力!$X$25,INDEX(入力!$D$43:$X$72,MATCH(A29,入力!$X$43:$X$72,0),12),$T$2=入力!$AA$25,INDEX(入力!$D$43:$X$72,MATCH(A29,入力!$AA$43:$AA$72,0),12))</f>
        <v/>
      </c>
      <c r="L29" s="813" t="str" cm="1">
        <f t="array" ref="L29">_xlfn.IFS(A29= "","",$T$2=入力!$X$25,INDEX(入力!$D$43:$X$72,MATCH(A29,入力!$X$43:$X$72,0),15),$T$2=入力!$AA$25,INDEX(入力!$D$43:$X$72,MATCH(A29,入力!$AA$43:$AA$72,0),15))</f>
        <v/>
      </c>
      <c r="M29" s="814" t="e">
        <f>IF(入力!#REF!="","",+入力!#REF!)</f>
        <v>#REF!</v>
      </c>
      <c r="N29" s="815" t="e">
        <f>IF(入力!#REF!="","",+入力!#REF!)</f>
        <v>#REF!</v>
      </c>
      <c r="O29" s="16" t="str" cm="1">
        <f t="array" ref="O29">_xlfn.IFS(A29= "","",$T$2=入力!$X$25,INDEX(入力!$D$43:$X$72,MATCH(A29,入力!$X$43:$X$72,0),18),$T$2=入力!$AA$25,INDEX(入力!$D$43:$X$72,MATCH(A29,入力!$AA$43:$AA$72,0),18))</f>
        <v/>
      </c>
      <c r="P29" s="11"/>
      <c r="Q29" s="19"/>
      <c r="U29" s="465">
        <v>10</v>
      </c>
      <c r="V29" s="468" t="str" cm="1">
        <f t="array" ref="V29">IFERROR(_xlfn.IFS($T$2=入力!$X$25,VLOOKUP(U29,入力!$AF$43:$AF$72,1,FALSE),$T$2=入力!$AA$25,VLOOKUP(U29,入力!$AL$43:$AL$72,1,FALSE)),"")</f>
        <v/>
      </c>
      <c r="W29" s="468" t="str" cm="1">
        <f t="array" ref="W29">IFERROR(_xlfn.IFS($T$2=入力!$X$25,INDEX(入力!$X$43:$X$72,MATCH(U29,入力!$AF$43:$AF$72,0),1),$T$2=入力!$AA$25,INDEX(入力!$AA$43:$AA$72,MATCH(U29,入力!$AL$43:$AL$72,0),1)),"")</f>
        <v/>
      </c>
      <c r="X29" s="468" t="str">
        <f>IF(V29="","",MAX(X$19:X28)+1)</f>
        <v/>
      </c>
      <c r="Y29" s="469" t="str">
        <f>IFERROR(IF(VLOOKUP(A29,入力!$AF$79:$AF$108,1,FALSE)="","","☆"),"")</f>
        <v/>
      </c>
    </row>
    <row r="30" spans="1:25" s="10" customFormat="1" ht="27" customHeight="1">
      <c r="A30" s="259" t="str">
        <f>IF(ROW(A30)-19&gt;MAX(②全日本!X$20:X$49),"",INDEX(②全日本!W$20:W$49,MATCH(ROW(A30)-19,②全日本!X$20:X$49,0)))</f>
        <v/>
      </c>
      <c r="B30" s="816" t="str" cm="1">
        <f t="array" ref="B30">_xlfn.IFS(A30= "","",$T$2=入力!$X$25,INDEX(入力!$D$43:$X$72,MATCH(A30,入力!$X$43:$X$72,0),1),$T$2=入力!$AA$25,INDEX(入力!$D$43:$X$72,MATCH(A30,入力!$AA$43:$AA$72,0),1))</f>
        <v/>
      </c>
      <c r="C30" s="817" t="e">
        <f>IF(入力!#REF!="","",+入力!#REF!)</f>
        <v>#REF!</v>
      </c>
      <c r="D30" s="818" t="e">
        <f>IF(入力!#REF!="","",+入力!#REF!)</f>
        <v>#REF!</v>
      </c>
      <c r="E30" s="11" t="str" cm="1">
        <f t="array" ref="E30">_xlfn.IFS(A30= "","",$T$2=入力!$X$25,INDEX(入力!$D$43:$X$72,MATCH(A30,入力!$X$43:$X$72,0),4),$T$2=入力!$AA$25,INDEX(入力!$D$43:$X$72,MATCH(A30,入力!$AA$43:$AA$72,0),4))</f>
        <v/>
      </c>
      <c r="F30" s="16" t="str" cm="1">
        <f t="array" ref="F30">_xlfn.IFS(A30= "","",$T$2=入力!$X$25,INDEX(入力!$D$43:$X$72,MATCH(A30,入力!$X$43:$X$72,0),5),$T$2=入力!$AA$25,INDEX(入力!$D$43:$X$72,MATCH(A30,入力!$AA$43:$AA$72,0),5))</f>
        <v/>
      </c>
      <c r="G30" s="816" t="str" cm="1">
        <f t="array" ref="G30">_xlfn.IFS(A30= "","",$T$2=入力!$X$25,INDEX(入力!$D$43:$X$72,MATCH(A30,入力!$X$43:$X$72,0),6),$T$2=入力!$AA$25,INDEX(入力!$D$43:$X$72,MATCH(A30,入力!$AA$43:$AA$72,0),6))</f>
        <v/>
      </c>
      <c r="H30" s="817" t="str">
        <f>IF($A31= "","",INDEX(入力!$D$40:$S$65,MATCH($A31,入力!$T$40:$T$40,0),3))</f>
        <v/>
      </c>
      <c r="I30" s="817" t="str">
        <f>IF($A31= "","",INDEX(入力!$D$40:$S$65,MATCH($A31,入力!$T$40:$T$40,0),3))</f>
        <v/>
      </c>
      <c r="J30" s="818" t="str">
        <f>IF($A31= "","",INDEX(入力!$D$40:$S$65,MATCH($A31,入力!$T$40:$T$40,0),3))</f>
        <v/>
      </c>
      <c r="K30" s="16" t="str" cm="1">
        <f t="array" ref="K30">_xlfn.IFS(A30= "","",$T$2=入力!$X$25,INDEX(入力!$D$43:$X$72,MATCH(A30,入力!$X$43:$X$72,0),12),$T$2=入力!$AA$25,INDEX(入力!$D$43:$X$72,MATCH(A30,入力!$AA$43:$AA$72,0),12))</f>
        <v/>
      </c>
      <c r="L30" s="813" t="str" cm="1">
        <f t="array" ref="L30">_xlfn.IFS(A30= "","",$T$2=入力!$X$25,INDEX(入力!$D$43:$X$72,MATCH(A30,入力!$X$43:$X$72,0),15),$T$2=入力!$AA$25,INDEX(入力!$D$43:$X$72,MATCH(A30,入力!$AA$43:$AA$72,0),15))</f>
        <v/>
      </c>
      <c r="M30" s="814" t="e">
        <f>IF(入力!#REF!="","",+入力!#REF!)</f>
        <v>#REF!</v>
      </c>
      <c r="N30" s="815" t="e">
        <f>IF(入力!#REF!="","",+入力!#REF!)</f>
        <v>#REF!</v>
      </c>
      <c r="O30" s="16" t="str" cm="1">
        <f t="array" ref="O30">_xlfn.IFS(A30= "","",$T$2=入力!$X$25,INDEX(入力!$D$43:$X$72,MATCH(A30,入力!$X$43:$X$72,0),18),$T$2=入力!$AA$25,INDEX(入力!$D$43:$X$72,MATCH(A30,入力!$AA$43:$AA$72,0),18))</f>
        <v/>
      </c>
      <c r="P30" s="11"/>
      <c r="Q30" s="19"/>
      <c r="U30" s="465">
        <v>11</v>
      </c>
      <c r="V30" s="468" t="str" cm="1">
        <f t="array" ref="V30">IFERROR(_xlfn.IFS($T$2=入力!$X$25,VLOOKUP(U30,入力!$AF$43:$AF$72,1,FALSE),$T$2=入力!$AA$25,VLOOKUP(U30,入力!$AL$43:$AL$72,1,FALSE)),"")</f>
        <v/>
      </c>
      <c r="W30" s="468" t="str" cm="1">
        <f t="array" ref="W30">IFERROR(_xlfn.IFS($T$2=入力!$X$25,INDEX(入力!$X$43:$X$72,MATCH(U30,入力!$AF$43:$AF$72,0),1),$T$2=入力!$AA$25,INDEX(入力!$AA$43:$AA$72,MATCH(U30,入力!$AL$43:$AL$72,0),1)),"")</f>
        <v/>
      </c>
      <c r="X30" s="468" t="str">
        <f>IF(V30="","",MAX(X$19:X29)+1)</f>
        <v/>
      </c>
      <c r="Y30" s="469" t="str">
        <f>IFERROR(IF(VLOOKUP(A30,入力!$AF$79:$AF$108,1,FALSE)="","","☆"),"")</f>
        <v/>
      </c>
    </row>
    <row r="31" spans="1:25" s="10" customFormat="1" ht="27" customHeight="1">
      <c r="A31" s="274" t="str">
        <f>IF(ROW(A31)-19&gt;MAX(②全日本!X$20:X$49),"",INDEX(②全日本!W$20:W$49,MATCH(ROW(A31)-19,②全日本!X$20:X$49,0)))</f>
        <v/>
      </c>
      <c r="B31" s="827" t="str" cm="1">
        <f t="array" ref="B31">_xlfn.IFS(A31= "","",$T$2=入力!$X$25,INDEX(入力!$D$43:$X$72,MATCH(A31,入力!$X$43:$X$72,0),1),$T$2=入力!$AA$25,INDEX(入力!$D$43:$X$72,MATCH(A31,入力!$AA$43:$AA$72,0),1))</f>
        <v/>
      </c>
      <c r="C31" s="828" t="e">
        <f>IF(入力!#REF!="","",+入力!#REF!)</f>
        <v>#REF!</v>
      </c>
      <c r="D31" s="829" t="e">
        <f>IF(入力!#REF!="","",+入力!#REF!)</f>
        <v>#REF!</v>
      </c>
      <c r="E31" s="247" t="str" cm="1">
        <f t="array" ref="E31">_xlfn.IFS(A31= "","",$T$2=入力!$X$25,INDEX(入力!$D$43:$X$72,MATCH(A31,入力!$X$43:$X$72,0),4),$T$2=入力!$AA$25,INDEX(入力!$D$43:$X$72,MATCH(A31,入力!$AA$43:$AA$72,0),4))</f>
        <v/>
      </c>
      <c r="F31" s="248" t="str" cm="1">
        <f t="array" ref="F31">_xlfn.IFS(A31= "","",$T$2=入力!$X$25,INDEX(入力!$D$43:$X$72,MATCH(A31,入力!$X$43:$X$72,0),5),$T$2=入力!$AA$25,INDEX(入力!$D$43:$X$72,MATCH(A31,入力!$AA$43:$AA$72,0),5))</f>
        <v/>
      </c>
      <c r="G31" s="827" t="str" cm="1">
        <f t="array" ref="G31">_xlfn.IFS(A31= "","",$T$2=入力!$X$25,INDEX(入力!$D$43:$X$72,MATCH(A31,入力!$X$43:$X$72,0),6),$T$2=入力!$AA$25,INDEX(入力!$D$43:$X$72,MATCH(A31,入力!$AA$43:$AA$72,0),6))</f>
        <v/>
      </c>
      <c r="H31" s="828" t="str">
        <f>IF($A32= "","",INDEX(入力!$D$40:$S$65,MATCH($A32,入力!$T$40:$T$40,0),3))</f>
        <v/>
      </c>
      <c r="I31" s="828" t="str">
        <f>IF($A32= "","",INDEX(入力!$D$40:$S$65,MATCH($A32,入力!$T$40:$T$40,0),3))</f>
        <v/>
      </c>
      <c r="J31" s="829" t="str">
        <f>IF($A32= "","",INDEX(入力!$D$40:$S$65,MATCH($A32,入力!$T$40:$T$40,0),3))</f>
        <v/>
      </c>
      <c r="K31" s="248" t="str" cm="1">
        <f t="array" ref="K31">_xlfn.IFS(A31= "","",$T$2=入力!$X$25,INDEX(入力!$D$43:$X$72,MATCH(A31,入力!$X$43:$X$72,0),12),$T$2=入力!$AA$25,INDEX(入力!$D$43:$X$72,MATCH(A31,入力!$AA$43:$AA$72,0),12))</f>
        <v/>
      </c>
      <c r="L31" s="830" t="str" cm="1">
        <f t="array" ref="L31">_xlfn.IFS(A31= "","",$T$2=入力!$X$25,INDEX(入力!$D$43:$X$72,MATCH(A31,入力!$X$43:$X$72,0),15),$T$2=入力!$AA$25,INDEX(入力!$D$43:$X$72,MATCH(A31,入力!$AA$43:$AA$72,0),15))</f>
        <v/>
      </c>
      <c r="M31" s="831" t="e">
        <f>IF(入力!#REF!="","",+入力!#REF!)</f>
        <v>#REF!</v>
      </c>
      <c r="N31" s="832" t="e">
        <f>IF(入力!#REF!="","",+入力!#REF!)</f>
        <v>#REF!</v>
      </c>
      <c r="O31" s="249" t="str" cm="1">
        <f t="array" ref="O31">_xlfn.IFS(A31= "","",$T$2=入力!$X$25,INDEX(入力!$D$43:$X$72,MATCH(A31,入力!$X$43:$X$72,0),18),$T$2=入力!$AA$25,INDEX(入力!$D$43:$X$72,MATCH(A31,入力!$AA$43:$AA$72,0),18))</f>
        <v/>
      </c>
      <c r="P31" s="250"/>
      <c r="Q31" s="251"/>
      <c r="U31" s="465">
        <v>12</v>
      </c>
      <c r="V31" s="468" t="str" cm="1">
        <f t="array" ref="V31">IFERROR(_xlfn.IFS($T$2=入力!$X$25,VLOOKUP(U31,入力!$AF$43:$AF$72,1,FALSE),$T$2=入力!$AA$25,VLOOKUP(U31,入力!$AL$43:$AL$72,1,FALSE)),"")</f>
        <v/>
      </c>
      <c r="W31" s="468" t="str" cm="1">
        <f t="array" ref="W31">IFERROR(_xlfn.IFS($T$2=入力!$X$25,INDEX(入力!$X$43:$X$72,MATCH(U31,入力!$AF$43:$AF$72,0),1),$T$2=入力!$AA$25,INDEX(入力!$AA$43:$AA$72,MATCH(U31,入力!$AL$43:$AL$72,0),1)),"")</f>
        <v/>
      </c>
      <c r="X31" s="468" t="str">
        <f>IF(V31="","",MAX(X$19:X30)+1)</f>
        <v/>
      </c>
      <c r="Y31" s="469" t="str">
        <f>IFERROR(IF(VLOOKUP(A31,入力!$AF$79:$AF$108,1,FALSE)="","","☆"),"")</f>
        <v/>
      </c>
    </row>
    <row r="32" spans="1:25" ht="27" customHeight="1">
      <c r="A32" s="259" t="str">
        <f>IF(ROW(A32)-19&gt;MAX(②全日本!X$20:X$49),"",INDEX(②全日本!W$20:W$49,MATCH(ROW(A32)-19,②全日本!X$20:X$49,0)))</f>
        <v/>
      </c>
      <c r="B32" s="816" t="str" cm="1">
        <f t="array" ref="B32">_xlfn.IFS(A32= "","",$T$2=入力!$X$25,INDEX(入力!$D$43:$X$72,MATCH(A32,入力!$X$43:$X$72,0),1),$T$2=入力!$AA$25,INDEX(入力!$D$43:$X$72,MATCH(A32,入力!$AA$43:$AA$72,0),1))</f>
        <v/>
      </c>
      <c r="C32" s="817" t="e">
        <f>IF(入力!#REF!="","",+入力!#REF!)</f>
        <v>#REF!</v>
      </c>
      <c r="D32" s="818" t="e">
        <f>IF(入力!#REF!="","",+入力!#REF!)</f>
        <v>#REF!</v>
      </c>
      <c r="E32" s="11" t="str" cm="1">
        <f t="array" ref="E32">_xlfn.IFS(A32= "","",$T$2=入力!$X$25,INDEX(入力!$D$43:$X$72,MATCH(A32,入力!$X$43:$X$72,0),4),$T$2=入力!$AA$25,INDEX(入力!$D$43:$X$72,MATCH(A32,入力!$AA$43:$AA$72,0),4))</f>
        <v/>
      </c>
      <c r="F32" s="16" t="str" cm="1">
        <f t="array" ref="F32">_xlfn.IFS(A32= "","",$T$2=入力!$X$25,INDEX(入力!$D$43:$X$72,MATCH(A32,入力!$X$43:$X$72,0),5),$T$2=入力!$AA$25,INDEX(入力!$D$43:$X$72,MATCH(A32,入力!$AA$43:$AA$72,0),5))</f>
        <v/>
      </c>
      <c r="G32" s="816" t="str" cm="1">
        <f t="array" ref="G32">_xlfn.IFS(A32= "","",$T$2=入力!$X$25,INDEX(入力!$D$43:$X$72,MATCH(A32,入力!$X$43:$X$72,0),6),$T$2=入力!$AA$25,INDEX(入力!$D$43:$X$72,MATCH(A32,入力!$AA$43:$AA$72,0),6))</f>
        <v/>
      </c>
      <c r="H32" s="817" t="str">
        <f>IF($A33= "","",INDEX(入力!$D$40:$S$65,MATCH($A33,入力!$T$40:$T$40,0),3))</f>
        <v/>
      </c>
      <c r="I32" s="817" t="str">
        <f>IF($A33= "","",INDEX(入力!$D$40:$S$65,MATCH($A33,入力!$T$40:$T$40,0),3))</f>
        <v/>
      </c>
      <c r="J32" s="818" t="str">
        <f>IF($A33= "","",INDEX(入力!$D$40:$S$65,MATCH($A33,入力!$T$40:$T$40,0),3))</f>
        <v/>
      </c>
      <c r="K32" s="16" t="str" cm="1">
        <f t="array" ref="K32">_xlfn.IFS(A32= "","",$T$2=入力!$X$25,INDEX(入力!$D$43:$X$72,MATCH(A32,入力!$X$43:$X$72,0),12),$T$2=入力!$AA$25,INDEX(入力!$D$43:$X$72,MATCH(A32,入力!$AA$43:$AA$72,0),12))</f>
        <v/>
      </c>
      <c r="L32" s="813" t="str" cm="1">
        <f t="array" ref="L32">_xlfn.IFS(A32= "","",$T$2=入力!$X$25,INDEX(入力!$D$43:$X$72,MATCH(A32,入力!$X$43:$X$72,0),15),$T$2=入力!$AA$25,INDEX(入力!$D$43:$X$72,MATCH(A32,入力!$AA$43:$AA$72,0),15))</f>
        <v/>
      </c>
      <c r="M32" s="814" t="e">
        <f>IF(入力!#REF!="","",+入力!#REF!)</f>
        <v>#REF!</v>
      </c>
      <c r="N32" s="815" t="e">
        <f>IF(入力!#REF!="","",+入力!#REF!)</f>
        <v>#REF!</v>
      </c>
      <c r="O32" s="16" t="str" cm="1">
        <f t="array" ref="O32">_xlfn.IFS(A32= "","",$T$2=入力!$X$25,INDEX(入力!$D$43:$X$72,MATCH(A32,入力!$X$43:$X$72,0),18),$T$2=入力!$AA$25,INDEX(入力!$D$43:$X$72,MATCH(A32,入力!$AA$43:$AA$72,0),18))</f>
        <v/>
      </c>
      <c r="P32" s="11"/>
      <c r="Q32" s="19"/>
      <c r="U32" s="465">
        <v>13</v>
      </c>
      <c r="V32" s="468" t="str" cm="1">
        <f t="array" ref="V32">IFERROR(_xlfn.IFS($T$2=入力!$X$25,VLOOKUP(U32,入力!$AF$43:$AF$72,1,FALSE),$T$2=入力!$AA$25,VLOOKUP(U32,入力!$AL$43:$AL$72,1,FALSE)),"")</f>
        <v/>
      </c>
      <c r="W32" s="468" t="str" cm="1">
        <f t="array" ref="W32">IFERROR(_xlfn.IFS($T$2=入力!$X$25,INDEX(入力!$X$43:$X$72,MATCH(U32,入力!$AF$43:$AF$72,0),1),$T$2=入力!$AA$25,INDEX(入力!$AA$43:$AA$72,MATCH(U32,入力!$AL$43:$AL$72,0),1)),"")</f>
        <v/>
      </c>
      <c r="X32" s="468" t="str">
        <f>IF(V32="","",MAX(X$19:X31)+1)</f>
        <v/>
      </c>
      <c r="Y32" s="469" t="str">
        <f>IFERROR(IF(VLOOKUP(A32,入力!$AF$79:$AF$108,1,FALSE)="","","☆"),"")</f>
        <v/>
      </c>
    </row>
    <row r="33" spans="1:25" ht="27" customHeight="1" thickBot="1">
      <c r="A33" s="261" t="str">
        <f>IF(ROW(A33)-19&gt;MAX(②全日本!X$20:X$49),"",INDEX(②全日本!W$20:W$49,MATCH(ROW(A33)-19,②全日本!X$20:X$49,0)))</f>
        <v/>
      </c>
      <c r="B33" s="821" t="str" cm="1">
        <f t="array" ref="B33">_xlfn.IFS(A33= "","",$T$2=入力!$X$25,INDEX(入力!$D$43:$X$72,MATCH(A33,入力!$X$43:$X$72,0),1),$T$2=入力!$AA$25,INDEX(入力!$D$43:$X$72,MATCH(A33,入力!$AA$43:$AA$72,0),1))</f>
        <v/>
      </c>
      <c r="C33" s="822" t="e">
        <f>IF(入力!#REF!="","",+入力!#REF!)</f>
        <v>#REF!</v>
      </c>
      <c r="D33" s="823" t="e">
        <f>IF(入力!#REF!="","",+入力!#REF!)</f>
        <v>#REF!</v>
      </c>
      <c r="E33" s="20" t="str" cm="1">
        <f t="array" ref="E33">_xlfn.IFS(A33= "","",$T$2=入力!$X$25,INDEX(入力!$D$43:$X$72,MATCH(A33,入力!$X$43:$X$72,0),4),$T$2=入力!$AA$25,INDEX(入力!$D$43:$X$72,MATCH(A33,入力!$AA$43:$AA$72,0),4))</f>
        <v/>
      </c>
      <c r="F33" s="33" t="str" cm="1">
        <f t="array" ref="F33">_xlfn.IFS(A33= "","",$T$2=入力!$X$25,INDEX(入力!$D$43:$X$72,MATCH(A33,入力!$X$43:$X$72,0),5),$T$2=入力!$AA$25,INDEX(入力!$D$43:$X$72,MATCH(A33,入力!$AA$43:$AA$72,0),5))</f>
        <v/>
      </c>
      <c r="G33" s="821" t="str" cm="1">
        <f t="array" ref="G33">_xlfn.IFS(A33= "","",$T$2=入力!$X$25,INDEX(入力!$D$43:$X$72,MATCH(A33,入力!$X$43:$X$72,0),6),$T$2=入力!$AA$25,INDEX(入力!$D$43:$X$72,MATCH(A33,入力!$AA$43:$AA$72,0),6))</f>
        <v/>
      </c>
      <c r="H33" s="822" t="str">
        <f>IF($A34= "","",INDEX(入力!$D$40:$S$65,MATCH($A34,入力!$T$40:$T$40,0),3))</f>
        <v/>
      </c>
      <c r="I33" s="822" t="str">
        <f>IF($A34= "","",INDEX(入力!$D$40:$S$65,MATCH($A34,入力!$T$40:$T$40,0),3))</f>
        <v/>
      </c>
      <c r="J33" s="823" t="str">
        <f>IF($A34= "","",INDEX(入力!$D$40:$S$65,MATCH($A34,入力!$T$40:$T$40,0),3))</f>
        <v/>
      </c>
      <c r="K33" s="33" t="str" cm="1">
        <f t="array" ref="K33">_xlfn.IFS(A33= "","",$T$2=入力!$X$25,INDEX(入力!$D$43:$X$72,MATCH(A33,入力!$X$43:$X$72,0),12),$T$2=入力!$AA$25,INDEX(入力!$D$43:$X$72,MATCH(A33,入力!$AA$43:$AA$72,0),12))</f>
        <v/>
      </c>
      <c r="L33" s="824" t="str" cm="1">
        <f t="array" ref="L33">_xlfn.IFS(A33= "","",$T$2=入力!$X$25,INDEX(入力!$D$43:$X$72,MATCH(A33,入力!$X$43:$X$72,0),15),$T$2=入力!$AA$25,INDEX(入力!$D$43:$X$72,MATCH(A33,入力!$AA$43:$AA$72,0),15))</f>
        <v/>
      </c>
      <c r="M33" s="825" t="e">
        <f>IF(入力!#REF!="","",+入力!#REF!)</f>
        <v>#REF!</v>
      </c>
      <c r="N33" s="826" t="e">
        <f>IF(入力!#REF!="","",+入力!#REF!)</f>
        <v>#REF!</v>
      </c>
      <c r="O33" s="33" t="str" cm="1">
        <f t="array" ref="O33">_xlfn.IFS(A33= "","",$T$2=入力!$X$25,INDEX(入力!$D$43:$X$72,MATCH(A33,入力!$X$43:$X$72,0),18),$T$2=入力!$AA$25,INDEX(入力!$D$43:$X$72,MATCH(A33,入力!$AA$43:$AA$72,0),18))</f>
        <v/>
      </c>
      <c r="P33" s="20"/>
      <c r="Q33" s="275"/>
      <c r="U33" s="465">
        <v>14</v>
      </c>
      <c r="V33" s="468" t="str" cm="1">
        <f t="array" ref="V33">IFERROR(_xlfn.IFS($T$2=入力!$X$25,VLOOKUP(U33,入力!$AF$43:$AF$72,1,FALSE),$T$2=入力!$AA$25,VLOOKUP(U33,入力!$AL$43:$AL$72,1,FALSE)),"")</f>
        <v/>
      </c>
      <c r="W33" s="468" t="str" cm="1">
        <f t="array" ref="W33">IFERROR(_xlfn.IFS($T$2=入力!$X$25,INDEX(入力!$X$43:$X$72,MATCH(U33,入力!$AF$43:$AF$72,0),1),$T$2=入力!$AA$25,INDEX(入力!$AA$43:$AA$72,MATCH(U33,入力!$AL$43:$AL$72,0),1)),"")</f>
        <v/>
      </c>
      <c r="X33" s="468" t="str">
        <f>IF(V33="","",MAX(X$19:X32)+1)</f>
        <v/>
      </c>
      <c r="Y33" s="469" t="str">
        <f>IFERROR(IF(VLOOKUP(A33,入力!$AF$79:$AF$108,1,FALSE)="","","☆"),"")</f>
        <v/>
      </c>
    </row>
    <row r="34" spans="1:25" ht="27.65" customHeight="1">
      <c r="A34" s="819"/>
      <c r="B34" s="819"/>
      <c r="C34" s="819"/>
      <c r="D34" s="819"/>
      <c r="E34" s="819"/>
      <c r="F34" s="819"/>
      <c r="G34" s="819"/>
      <c r="H34" s="819"/>
      <c r="I34" s="819"/>
      <c r="J34" s="819"/>
      <c r="K34" s="819"/>
      <c r="L34" s="819"/>
      <c r="M34" s="819"/>
      <c r="N34" s="819"/>
      <c r="O34" s="819"/>
      <c r="P34" s="819"/>
      <c r="Q34" s="819"/>
      <c r="U34" s="465">
        <v>15</v>
      </c>
      <c r="V34" s="468" t="str" cm="1">
        <f t="array" ref="V34">IFERROR(_xlfn.IFS($T$2=入力!$X$25,VLOOKUP(U34,入力!$AF$43:$AF$72,1,FALSE),$T$2=入力!$AA$25,VLOOKUP(U34,入力!$AL$43:$AL$72,1,FALSE)),"")</f>
        <v/>
      </c>
      <c r="W34" s="468" t="str" cm="1">
        <f t="array" ref="W34">IFERROR(_xlfn.IFS($T$2=入力!$X$25,INDEX(入力!$X$43:$X$72,MATCH(U34,入力!$AF$43:$AF$72,0),1),$T$2=入力!$AA$25,INDEX(入力!$AA$43:$AA$72,MATCH(U34,入力!$AL$43:$AL$72,0),1)),"")</f>
        <v/>
      </c>
      <c r="X34" s="468" t="str">
        <f>IF(V34="","",MAX(X$19:X33)+1)</f>
        <v/>
      </c>
      <c r="Y34" s="469" t="str">
        <f>IFERROR(IF(VLOOKUP(A34,入力!$AF$79:$AF$108,1,FALSE)="","","☆"),"")</f>
        <v/>
      </c>
    </row>
    <row r="35" spans="1:25" ht="27.65" customHeight="1">
      <c r="A35" s="819"/>
      <c r="B35" s="820"/>
      <c r="C35" s="820"/>
      <c r="D35" s="820"/>
      <c r="E35" s="820"/>
      <c r="F35" s="820"/>
      <c r="G35" s="820"/>
      <c r="H35" s="820"/>
      <c r="I35" s="820"/>
      <c r="J35" s="820"/>
      <c r="K35" s="820"/>
      <c r="L35" s="820"/>
      <c r="M35" s="820"/>
      <c r="N35" s="820"/>
      <c r="O35" s="820"/>
      <c r="P35" s="820"/>
      <c r="Q35" s="820"/>
      <c r="U35" s="465">
        <v>16</v>
      </c>
      <c r="V35" s="468" t="str" cm="1">
        <f t="array" ref="V35">IFERROR(_xlfn.IFS($T$2=入力!$X$25,VLOOKUP(U35,入力!$AF$43:$AF$72,1,FALSE),$T$2=入力!$AA$25,VLOOKUP(U35,入力!$AL$43:$AL$72,1,FALSE)),"")</f>
        <v/>
      </c>
      <c r="W35" s="468" t="str" cm="1">
        <f t="array" ref="W35">IFERROR(_xlfn.IFS($T$2=入力!$X$25,INDEX(入力!$X$43:$X$72,MATCH(U35,入力!$AF$43:$AF$72,0),1),$T$2=入力!$AA$25,INDEX(入力!$AA$43:$AA$72,MATCH(U35,入力!$AL$43:$AL$72,0),1)),"")</f>
        <v/>
      </c>
      <c r="X35" s="468" t="str">
        <f>IF(V35="","",MAX(X$19:X34)+1)</f>
        <v/>
      </c>
      <c r="Y35" s="469" t="str">
        <f>IFERROR(IF(VLOOKUP(A35,入力!$AF$79:$AF$108,1,FALSE)="","","☆"),"")</f>
        <v/>
      </c>
    </row>
    <row r="36" spans="1:25">
      <c r="B36" s="9"/>
      <c r="C36" s="9"/>
      <c r="D36" s="9"/>
      <c r="I36" s="9"/>
      <c r="J36" s="9"/>
      <c r="K36" s="9"/>
      <c r="L36" s="9"/>
      <c r="M36" s="9"/>
      <c r="N36" s="9"/>
      <c r="O36" s="9"/>
      <c r="U36" s="465">
        <v>17</v>
      </c>
      <c r="V36" s="468" t="str" cm="1">
        <f t="array" ref="V36">IFERROR(_xlfn.IFS($T$2=入力!$X$25,VLOOKUP(U36,入力!$AF$43:$AF$72,1,FALSE),$T$2=入力!$AA$25,VLOOKUP(U36,入力!$AL$43:$AL$72,1,FALSE)),"")</f>
        <v/>
      </c>
      <c r="W36" s="468" t="str" cm="1">
        <f t="array" ref="W36">IFERROR(_xlfn.IFS($T$2=入力!$X$25,INDEX(入力!$X$43:$X$72,MATCH(U36,入力!$AF$43:$AF$72,0),1),$T$2=入力!$AA$25,INDEX(入力!$AA$43:$AA$72,MATCH(U36,入力!$AL$43:$AL$72,0),1)),"")</f>
        <v/>
      </c>
      <c r="X36" s="468" t="str">
        <f>IF(V36="","",MAX(X$19:X35)+1)</f>
        <v/>
      </c>
      <c r="Y36" s="469" t="str">
        <f>IFERROR(IF(VLOOKUP(A36,入力!$AF$79:$AF$108,1,FALSE)="","","☆"),"")</f>
        <v/>
      </c>
    </row>
    <row r="37" spans="1:25"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U37" s="465">
        <v>18</v>
      </c>
      <c r="V37" s="468" t="str" cm="1">
        <f t="array" ref="V37">IFERROR(_xlfn.IFS($T$2=入力!$X$25,VLOOKUP(U37,入力!$AF$43:$AF$72,1,FALSE),$T$2=入力!$AA$25,VLOOKUP(U37,入力!$AL$43:$AL$72,1,FALSE)),"")</f>
        <v/>
      </c>
      <c r="W37" s="468" t="str" cm="1">
        <f t="array" ref="W37">IFERROR(_xlfn.IFS($T$2=入力!$X$25,INDEX(入力!$X$43:$X$72,MATCH(U37,入力!$AF$43:$AF$72,0),1),$T$2=入力!$AA$25,INDEX(入力!$AA$43:$AA$72,MATCH(U37,入力!$AL$43:$AL$72,0),1)),"")</f>
        <v/>
      </c>
      <c r="X37" s="468" t="str">
        <f>IF(V37="","",MAX(X$19:X36)+1)</f>
        <v/>
      </c>
      <c r="Y37" s="469" t="str">
        <f>IFERROR(IF(VLOOKUP(A37,入力!$AF$79:$AF$108,1,FALSE)="","","☆"),"")</f>
        <v/>
      </c>
    </row>
    <row r="38" spans="1:25">
      <c r="E38" s="9"/>
      <c r="F38" s="9"/>
      <c r="G38" s="9"/>
      <c r="H38" s="9"/>
      <c r="U38" s="465">
        <v>19</v>
      </c>
      <c r="V38" s="468" t="str" cm="1">
        <f t="array" ref="V38">IFERROR(_xlfn.IFS($T$2=入力!$X$25,VLOOKUP(U38,入力!$AF$43:$AF$72,1,FALSE),$T$2=入力!$AA$25,VLOOKUP(U38,入力!$AL$43:$AL$72,1,FALSE)),"")</f>
        <v/>
      </c>
      <c r="W38" s="468" t="str" cm="1">
        <f t="array" ref="W38">IFERROR(_xlfn.IFS($T$2=入力!$X$25,INDEX(入力!$X$43:$X$72,MATCH(U38,入力!$AF$43:$AF$72,0),1),$T$2=入力!$AA$25,INDEX(入力!$AA$43:$AA$72,MATCH(U38,入力!$AL$43:$AL$72,0),1)),"")</f>
        <v/>
      </c>
      <c r="X38" s="468" t="str">
        <f>IF(V38="","",MAX(X$19:X37)+1)</f>
        <v/>
      </c>
      <c r="Y38" s="469" t="str">
        <f>IFERROR(IF(VLOOKUP(A38,入力!$AF$79:$AF$108,1,FALSE)="","","☆"),"")</f>
        <v/>
      </c>
    </row>
    <row r="39" spans="1:25">
      <c r="U39" s="465">
        <v>20</v>
      </c>
      <c r="V39" s="468" t="str" cm="1">
        <f t="array" ref="V39">IFERROR(_xlfn.IFS($T$2=入力!$X$25,VLOOKUP(U39,入力!$AF$43:$AF$72,1,FALSE),$T$2=入力!$AA$25,VLOOKUP(U39,入力!$AL$43:$AL$72,1,FALSE)),"")</f>
        <v/>
      </c>
      <c r="W39" s="468" t="str" cm="1">
        <f t="array" ref="W39">IFERROR(_xlfn.IFS($T$2=入力!$X$25,INDEX(入力!$X$43:$X$72,MATCH(U39,入力!$AF$43:$AF$72,0),1),$T$2=入力!$AA$25,INDEX(入力!$AA$43:$AA$72,MATCH(U39,入力!$AL$43:$AL$72,0),1)),"")</f>
        <v/>
      </c>
      <c r="X39" s="468" t="str">
        <f>IF(V39="","",MAX(X$19:X38)+1)</f>
        <v/>
      </c>
      <c r="Y39" s="469" t="str">
        <f>IFERROR(IF(VLOOKUP(A39,入力!$AF$79:$AF$108,1,FALSE)="","","☆"),"")</f>
        <v/>
      </c>
    </row>
    <row r="40" spans="1:25">
      <c r="U40" s="465">
        <v>21</v>
      </c>
      <c r="V40" s="468" t="str" cm="1">
        <f t="array" ref="V40">IFERROR(_xlfn.IFS($T$2=入力!$X$25,VLOOKUP(U40,入力!$AF$43:$AF$72,1,FALSE),$T$2=入力!$AA$25,VLOOKUP(U40,入力!$AL$43:$AL$72,1,FALSE)),"")</f>
        <v/>
      </c>
      <c r="W40" s="468" t="str" cm="1">
        <f t="array" ref="W40">IFERROR(_xlfn.IFS($T$2=入力!$X$25,INDEX(入力!$X$43:$X$72,MATCH(U40,入力!$AF$43:$AF$72,0),1),$T$2=入力!$AA$25,INDEX(入力!$AA$43:$AA$72,MATCH(U40,入力!$AL$43:$AL$72,0),1)),"")</f>
        <v/>
      </c>
      <c r="X40" s="468" t="str">
        <f>IF(V40="","",MAX(X$19:X39)+1)</f>
        <v/>
      </c>
      <c r="Y40" s="469" t="str">
        <f>IFERROR(IF(VLOOKUP(A40,入力!$AF$79:$AF$108,1,FALSE)="","","☆"),"")</f>
        <v/>
      </c>
    </row>
    <row r="41" spans="1:25">
      <c r="U41" s="465">
        <v>22</v>
      </c>
      <c r="V41" s="468" t="str" cm="1">
        <f t="array" ref="V41">IFERROR(_xlfn.IFS($T$2=入力!$X$25,VLOOKUP(U41,入力!$AF$43:$AF$72,1,FALSE),$T$2=入力!$AA$25,VLOOKUP(U41,入力!$AL$43:$AL$72,1,FALSE)),"")</f>
        <v/>
      </c>
      <c r="W41" s="468" t="str" cm="1">
        <f t="array" ref="W41">IFERROR(_xlfn.IFS($T$2=入力!$X$25,INDEX(入力!$X$43:$X$72,MATCH(U41,入力!$AF$43:$AF$72,0),1),$T$2=入力!$AA$25,INDEX(入力!$AA$43:$AA$72,MATCH(U41,入力!$AL$43:$AL$72,0),1)),"")</f>
        <v/>
      </c>
      <c r="X41" s="468" t="str">
        <f>IF(V41="","",MAX(X$19:X40)+1)</f>
        <v/>
      </c>
      <c r="Y41" s="469" t="str">
        <f>IFERROR(IF(VLOOKUP(A41,入力!$AF$79:$AF$108,1,FALSE)="","","☆"),"")</f>
        <v/>
      </c>
    </row>
    <row r="42" spans="1:25">
      <c r="U42" s="465">
        <v>23</v>
      </c>
      <c r="V42" s="468" t="str" cm="1">
        <f t="array" ref="V42">IFERROR(_xlfn.IFS($T$2=入力!$X$25,VLOOKUP(U42,入力!$AF$43:$AF$72,1,FALSE),$T$2=入力!$AA$25,VLOOKUP(U42,入力!$AL$43:$AL$72,1,FALSE)),"")</f>
        <v/>
      </c>
      <c r="W42" s="468" t="str" cm="1">
        <f t="array" ref="W42">IFERROR(_xlfn.IFS($T$2=入力!$X$25,INDEX(入力!$X$43:$X$72,MATCH(U42,入力!$AF$43:$AF$72,0),1),$T$2=入力!$AA$25,INDEX(入力!$AA$43:$AA$72,MATCH(U42,入力!$AL$43:$AL$72,0),1)),"")</f>
        <v/>
      </c>
      <c r="X42" s="468" t="str">
        <f>IF(V42="","",MAX(X$19:X41)+1)</f>
        <v/>
      </c>
      <c r="Y42" s="469" t="str">
        <f>IFERROR(IF(VLOOKUP(A42,入力!$AF$79:$AF$108,1,FALSE)="","","☆"),"")</f>
        <v/>
      </c>
    </row>
    <row r="43" spans="1:25">
      <c r="U43" s="465">
        <v>24</v>
      </c>
      <c r="V43" s="468" t="str" cm="1">
        <f t="array" ref="V43">IFERROR(_xlfn.IFS($T$2=入力!$X$25,VLOOKUP(U43,入力!$AF$43:$AF$72,1,FALSE),$T$2=入力!$AA$25,VLOOKUP(U43,入力!$AL$43:$AL$72,1,FALSE)),"")</f>
        <v/>
      </c>
      <c r="W43" s="468" t="str" cm="1">
        <f t="array" ref="W43">IFERROR(_xlfn.IFS($T$2=入力!$X$25,INDEX(入力!$X$43:$X$72,MATCH(U43,入力!$AF$43:$AF$72,0),1),$T$2=入力!$AA$25,INDEX(入力!$AA$43:$AA$72,MATCH(U43,入力!$AL$43:$AL$72,0),1)),"")</f>
        <v/>
      </c>
      <c r="X43" s="468" t="str">
        <f>IF(V43="","",MAX(X$19:X42)+1)</f>
        <v/>
      </c>
      <c r="Y43" s="469" t="str">
        <f>IFERROR(IF(VLOOKUP(A43,入力!$AF$79:$AF$108,1,FALSE)="","","☆"),"")</f>
        <v/>
      </c>
    </row>
    <row r="44" spans="1:25">
      <c r="U44" s="465">
        <v>25</v>
      </c>
      <c r="V44" s="468" t="str" cm="1">
        <f t="array" ref="V44">IFERROR(_xlfn.IFS($T$2=入力!$X$25,VLOOKUP(U44,入力!$AF$43:$AF$72,1,FALSE),$T$2=入力!$AA$25,VLOOKUP(U44,入力!$AL$43:$AL$72,1,FALSE)),"")</f>
        <v/>
      </c>
      <c r="W44" s="468" t="str" cm="1">
        <f t="array" ref="W44">IFERROR(_xlfn.IFS($T$2=入力!$X$25,INDEX(入力!$X$43:$X$72,MATCH(U44,入力!$AF$43:$AF$72,0),1),$T$2=入力!$AA$25,INDEX(入力!$AA$43:$AA$72,MATCH(U44,入力!$AL$43:$AL$72,0),1)),"")</f>
        <v/>
      </c>
      <c r="X44" s="468" t="str">
        <f>IF(V44="","",MAX(X$19:X43)+1)</f>
        <v/>
      </c>
      <c r="Y44" s="469" t="str">
        <f>IFERROR(IF(VLOOKUP(A44,入力!$AF$79:$AF$108,1,FALSE)="","","☆"),"")</f>
        <v/>
      </c>
    </row>
    <row r="45" spans="1:25" ht="14" customHeight="1">
      <c r="U45" s="465">
        <v>26</v>
      </c>
      <c r="V45" s="468" t="str" cm="1">
        <f t="array" ref="V45">IFERROR(_xlfn.IFS($T$2=入力!$X$25,VLOOKUP(U45,入力!$AF$43:$AF$72,1,FALSE),$T$2=入力!$AA$25,VLOOKUP(U45,入力!$AL$43:$AL$72,1,FALSE)),"")</f>
        <v/>
      </c>
      <c r="W45" s="468" t="str" cm="1">
        <f t="array" ref="W45">IFERROR(_xlfn.IFS($T$2=入力!$X$25,INDEX(入力!$X$43:$X$72,MATCH(U45,入力!$AF$43:$AF$72,0),1),$T$2=入力!$AA$25,INDEX(入力!$AA$43:$AA$72,MATCH(U45,入力!$AL$43:$AL$72,0),1)),"")</f>
        <v/>
      </c>
      <c r="X45" s="468" t="str">
        <f>IF(V45="","",MAX(X$19:X44)+1)</f>
        <v/>
      </c>
      <c r="Y45" s="469" t="str">
        <f>IFERROR(IF(VLOOKUP(A45,入力!$AF$79:$AF$108,1,FALSE)="","","☆"),"")</f>
        <v/>
      </c>
    </row>
    <row r="46" spans="1:25">
      <c r="U46" s="465">
        <v>27</v>
      </c>
      <c r="V46" s="468" t="str" cm="1">
        <f t="array" ref="V46">IFERROR(_xlfn.IFS($T$2=入力!$X$25,VLOOKUP(U46,入力!$AF$43:$AF$72,1,FALSE),$T$2=入力!$AA$25,VLOOKUP(U46,入力!$AL$43:$AL$72,1,FALSE)),"")</f>
        <v/>
      </c>
      <c r="W46" s="468" t="str" cm="1">
        <f t="array" ref="W46">IFERROR(_xlfn.IFS($T$2=入力!$X$25,INDEX(入力!$X$43:$X$72,MATCH(U46,入力!$AF$43:$AF$72,0),1),$T$2=入力!$AA$25,INDEX(入力!$AA$43:$AA$72,MATCH(U46,入力!$AL$43:$AL$72,0),1)),"")</f>
        <v/>
      </c>
      <c r="X46" s="468" t="str">
        <f>IF(V46="","",MAX(X$19:X45)+1)</f>
        <v/>
      </c>
      <c r="Y46" s="469" t="str">
        <f>IFERROR(IF(VLOOKUP(A46,入力!$AF$79:$AF$108,1,FALSE)="","","☆"),"")</f>
        <v/>
      </c>
    </row>
    <row r="47" spans="1:25">
      <c r="U47" s="465">
        <v>28</v>
      </c>
      <c r="V47" s="468" t="str" cm="1">
        <f t="array" ref="V47">IFERROR(_xlfn.IFS($T$2=入力!$X$25,VLOOKUP(U47,入力!$AF$43:$AF$72,1,FALSE),$T$2=入力!$AA$25,VLOOKUP(U47,入力!$AL$43:$AL$72,1,FALSE)),"")</f>
        <v/>
      </c>
      <c r="W47" s="468" t="str" cm="1">
        <f t="array" ref="W47">IFERROR(_xlfn.IFS($T$2=入力!$X$25,INDEX(入力!$X$43:$X$72,MATCH(U47,入力!$AF$43:$AF$72,0),1),$T$2=入力!$AA$25,INDEX(入力!$AA$43:$AA$72,MATCH(U47,入力!$AL$43:$AL$72,0),1)),"")</f>
        <v/>
      </c>
      <c r="X47" s="468" t="str">
        <f>IF(V47="","",MAX(X$19:X46)+1)</f>
        <v/>
      </c>
      <c r="Y47" s="469" t="str">
        <f>IFERROR(IF(VLOOKUP(A47,入力!$AF$79:$AF$108,1,FALSE)="","","☆"),"")</f>
        <v/>
      </c>
    </row>
    <row r="48" spans="1:25">
      <c r="U48" s="465">
        <v>29</v>
      </c>
      <c r="V48" s="468" t="str" cm="1">
        <f t="array" ref="V48">IFERROR(_xlfn.IFS($T$2=入力!$X$25,VLOOKUP(U48,入力!$AF$43:$AF$72,1,FALSE),$T$2=入力!$AA$25,VLOOKUP(U48,入力!$AL$43:$AL$72,1,FALSE)),"")</f>
        <v/>
      </c>
      <c r="W48" s="468" t="str" cm="1">
        <f t="array" ref="W48">IFERROR(_xlfn.IFS($T$2=入力!$X$25,INDEX(入力!$X$43:$X$72,MATCH(U48,入力!$AF$43:$AF$72,0),1),$T$2=入力!$AA$25,INDEX(入力!$AA$43:$AA$72,MATCH(U48,入力!$AL$43:$AL$72,0),1)),"")</f>
        <v/>
      </c>
      <c r="X48" s="468" t="str">
        <f>IF(V48="","",MAX(X$19:X47)+1)</f>
        <v/>
      </c>
      <c r="Y48" s="469" t="str">
        <f>IFERROR(IF(VLOOKUP(A48,入力!$AF$79:$AF$108,1,FALSE)="","","☆"),"")</f>
        <v/>
      </c>
    </row>
    <row r="49" spans="21:25" ht="14.5" thickBot="1">
      <c r="U49" s="470">
        <v>30</v>
      </c>
      <c r="V49" s="471" t="str" cm="1">
        <f t="array" ref="V49">IFERROR(_xlfn.IFS($T$2=入力!$X$25,VLOOKUP(U49,入力!$AF$43:$AF$72,1,FALSE),$T$2=入力!$AA$25,VLOOKUP(U49,入力!$AL$43:$AL$72,1,FALSE)),"")</f>
        <v/>
      </c>
      <c r="W49" s="471" t="str" cm="1">
        <f t="array" ref="W49">IFERROR(_xlfn.IFS($T$2=入力!$X$25,INDEX(入力!$X$43:$X$72,MATCH(U49,入力!$AF$43:$AF$72,0),1),$T$2=入力!$AA$25,INDEX(入力!$AA$43:$AA$72,MATCH(U49,入力!$AL$43:$AL$72,0),1)),"")</f>
        <v/>
      </c>
      <c r="X49" s="471" t="str">
        <f>IF(V49="","",MAX(X$19:X48)+1)</f>
        <v/>
      </c>
      <c r="Y49" s="472" t="str">
        <f>IFERROR(IF(VLOOKUP(A49,入力!$AF$79:$AF$108,1,FALSE)="","","☆"),"")</f>
        <v/>
      </c>
    </row>
    <row r="50" spans="21:25" ht="14.5" thickTop="1">
      <c r="U50" s="10"/>
    </row>
    <row r="51" spans="21:25">
      <c r="U51" s="10"/>
    </row>
    <row r="52" spans="21:25">
      <c r="U52" s="10"/>
    </row>
    <row r="53" spans="21:25">
      <c r="U53" s="10"/>
    </row>
    <row r="54" spans="21:25">
      <c r="U54" s="10"/>
    </row>
    <row r="55" spans="21:25">
      <c r="U55" s="10"/>
    </row>
    <row r="56" spans="21:25">
      <c r="U56" s="10"/>
    </row>
    <row r="57" spans="21:25">
      <c r="U57" s="10"/>
    </row>
    <row r="58" spans="21:25">
      <c r="U58" s="10"/>
    </row>
    <row r="59" spans="21:25">
      <c r="U59" s="10"/>
    </row>
    <row r="60" spans="21:25">
      <c r="U60" s="10"/>
    </row>
    <row r="61" spans="21:25">
      <c r="U61" s="10"/>
    </row>
    <row r="62" spans="21:25">
      <c r="U62" s="10"/>
    </row>
    <row r="63" spans="21:25">
      <c r="U63" s="10"/>
    </row>
    <row r="64" spans="21:25">
      <c r="U64" s="10"/>
    </row>
    <row r="65" spans="21:21">
      <c r="U65" s="10"/>
    </row>
    <row r="66" spans="21:21">
      <c r="U66" s="10"/>
    </row>
    <row r="67" spans="21:21">
      <c r="U67" s="10"/>
    </row>
    <row r="68" spans="21:21">
      <c r="U68" s="10"/>
    </row>
    <row r="69" spans="21:21">
      <c r="U69" s="10"/>
    </row>
    <row r="70" spans="21:21">
      <c r="U70" s="10"/>
    </row>
    <row r="71" spans="21:21">
      <c r="U71" s="10"/>
    </row>
    <row r="72" spans="21:21">
      <c r="U72" s="10"/>
    </row>
    <row r="73" spans="21:21">
      <c r="U73" s="10"/>
    </row>
    <row r="74" spans="21:21">
      <c r="U74" s="10"/>
    </row>
    <row r="75" spans="21:21">
      <c r="U75" s="10"/>
    </row>
    <row r="76" spans="21:21">
      <c r="U76" s="10"/>
    </row>
    <row r="77" spans="21:21">
      <c r="U77" s="10"/>
    </row>
    <row r="78" spans="21:21">
      <c r="U78" s="10"/>
    </row>
    <row r="79" spans="21:21">
      <c r="U79" s="10"/>
    </row>
    <row r="80" spans="21:21">
      <c r="U80" s="10"/>
    </row>
    <row r="81" spans="21:21">
      <c r="U81" s="10"/>
    </row>
    <row r="82" spans="21:21">
      <c r="U82" s="10"/>
    </row>
    <row r="83" spans="21:21">
      <c r="U83" s="10"/>
    </row>
    <row r="84" spans="21:21">
      <c r="U84" s="10"/>
    </row>
    <row r="85" spans="21:21">
      <c r="U85" s="10"/>
    </row>
    <row r="86" spans="21:21">
      <c r="U86" s="10"/>
    </row>
    <row r="87" spans="21:21">
      <c r="U87" s="10"/>
    </row>
    <row r="88" spans="21:21">
      <c r="U88" s="10"/>
    </row>
    <row r="89" spans="21:21">
      <c r="U89" s="10"/>
    </row>
    <row r="90" spans="21:21">
      <c r="U90" s="10"/>
    </row>
    <row r="91" spans="21:21">
      <c r="U91" s="10"/>
    </row>
    <row r="92" spans="21:21">
      <c r="U92" s="10"/>
    </row>
    <row r="93" spans="21:21">
      <c r="U93" s="10"/>
    </row>
    <row r="94" spans="21:21">
      <c r="U94" s="10"/>
    </row>
    <row r="95" spans="21:21">
      <c r="U95" s="10"/>
    </row>
    <row r="96" spans="21:21">
      <c r="U96" s="10"/>
    </row>
    <row r="97" spans="21:21">
      <c r="U97" s="10"/>
    </row>
    <row r="98" spans="21:21">
      <c r="U98" s="10"/>
    </row>
    <row r="99" spans="21:21">
      <c r="U99" s="10"/>
    </row>
    <row r="100" spans="21:21">
      <c r="U100" s="10"/>
    </row>
    <row r="101" spans="21:21">
      <c r="U101" s="10"/>
    </row>
    <row r="102" spans="21:21">
      <c r="U102" s="10"/>
    </row>
    <row r="103" spans="21:21">
      <c r="U103" s="10"/>
    </row>
    <row r="104" spans="21:21">
      <c r="U104" s="10"/>
    </row>
    <row r="105" spans="21:21">
      <c r="U105" s="10"/>
    </row>
    <row r="106" spans="21:21">
      <c r="U106" s="10"/>
    </row>
    <row r="107" spans="21:21">
      <c r="U107" s="10"/>
    </row>
    <row r="108" spans="21:21">
      <c r="U108" s="10"/>
    </row>
    <row r="109" spans="21:21">
      <c r="U109" s="10"/>
    </row>
    <row r="110" spans="21:21">
      <c r="U110" s="10"/>
    </row>
    <row r="111" spans="21:21">
      <c r="U111" s="10"/>
    </row>
    <row r="112" spans="21:21">
      <c r="U112" s="10"/>
    </row>
    <row r="113" spans="21:21">
      <c r="U113" s="10"/>
    </row>
    <row r="114" spans="21:21">
      <c r="U114" s="10"/>
    </row>
    <row r="115" spans="21:21">
      <c r="U115" s="10"/>
    </row>
    <row r="116" spans="21:21">
      <c r="U116" s="10"/>
    </row>
    <row r="117" spans="21:21">
      <c r="U117" s="10"/>
    </row>
    <row r="118" spans="21:21">
      <c r="U118" s="10"/>
    </row>
    <row r="119" spans="21:21">
      <c r="U119" s="10"/>
    </row>
    <row r="120" spans="21:21">
      <c r="U120" s="10"/>
    </row>
    <row r="121" spans="21:21">
      <c r="U121" s="10"/>
    </row>
    <row r="122" spans="21:21">
      <c r="U122" s="10"/>
    </row>
    <row r="123" spans="21:21">
      <c r="U123" s="10"/>
    </row>
    <row r="124" spans="21:21">
      <c r="U124" s="10"/>
    </row>
    <row r="125" spans="21:21">
      <c r="U125" s="10"/>
    </row>
    <row r="126" spans="21:21">
      <c r="U126" s="10"/>
    </row>
    <row r="127" spans="21:21">
      <c r="U127" s="10"/>
    </row>
    <row r="128" spans="21:21">
      <c r="U128" s="10"/>
    </row>
    <row r="129" spans="21:21">
      <c r="U129" s="10"/>
    </row>
    <row r="130" spans="21:21">
      <c r="U130" s="10"/>
    </row>
    <row r="131" spans="21:21">
      <c r="U131" s="10"/>
    </row>
    <row r="132" spans="21:21">
      <c r="U132" s="10"/>
    </row>
    <row r="133" spans="21:21">
      <c r="U133" s="10"/>
    </row>
    <row r="134" spans="21:21">
      <c r="U134" s="10"/>
    </row>
    <row r="135" spans="21:21">
      <c r="U135" s="10"/>
    </row>
    <row r="136" spans="21:21">
      <c r="U136" s="10"/>
    </row>
    <row r="137" spans="21:21">
      <c r="U137" s="10"/>
    </row>
    <row r="138" spans="21:21">
      <c r="U138" s="10"/>
    </row>
    <row r="139" spans="21:21">
      <c r="U139" s="10"/>
    </row>
    <row r="140" spans="21:21">
      <c r="U140" s="10"/>
    </row>
    <row r="141" spans="21:21">
      <c r="U141" s="10"/>
    </row>
    <row r="142" spans="21:21">
      <c r="U142" s="10"/>
    </row>
    <row r="143" spans="21:21">
      <c r="U143" s="10"/>
    </row>
    <row r="144" spans="21:21">
      <c r="U144" s="10"/>
    </row>
    <row r="145" spans="21:21">
      <c r="U145" s="10"/>
    </row>
    <row r="146" spans="21:21">
      <c r="U146" s="10"/>
    </row>
    <row r="147" spans="21:21">
      <c r="U147" s="10"/>
    </row>
    <row r="148" spans="21:21">
      <c r="U148" s="10"/>
    </row>
    <row r="149" spans="21:21">
      <c r="U149" s="10"/>
    </row>
    <row r="150" spans="21:21">
      <c r="U150" s="10"/>
    </row>
    <row r="151" spans="21:21">
      <c r="U151" s="10"/>
    </row>
    <row r="152" spans="21:21">
      <c r="U152" s="10"/>
    </row>
    <row r="153" spans="21:21">
      <c r="U153" s="10"/>
    </row>
    <row r="154" spans="21:21">
      <c r="U154" s="10"/>
    </row>
    <row r="155" spans="21:21">
      <c r="U155" s="10"/>
    </row>
    <row r="156" spans="21:21">
      <c r="U156" s="10"/>
    </row>
    <row r="157" spans="21:21">
      <c r="U157" s="10"/>
    </row>
    <row r="158" spans="21:21">
      <c r="U158" s="10"/>
    </row>
    <row r="159" spans="21:21">
      <c r="U159" s="10"/>
    </row>
    <row r="160" spans="21:21">
      <c r="U160" s="10"/>
    </row>
    <row r="161" spans="21:21">
      <c r="U161" s="10"/>
    </row>
    <row r="162" spans="21:21">
      <c r="U162" s="10"/>
    </row>
    <row r="163" spans="21:21">
      <c r="U163" s="10"/>
    </row>
    <row r="164" spans="21:21">
      <c r="U164" s="10"/>
    </row>
    <row r="165" spans="21:21">
      <c r="U165" s="10"/>
    </row>
    <row r="166" spans="21:21">
      <c r="U166" s="10"/>
    </row>
    <row r="167" spans="21:21">
      <c r="U167" s="10"/>
    </row>
    <row r="168" spans="21:21">
      <c r="U168" s="10"/>
    </row>
    <row r="169" spans="21:21">
      <c r="U169" s="10"/>
    </row>
    <row r="170" spans="21:21">
      <c r="U170" s="10"/>
    </row>
    <row r="171" spans="21:21">
      <c r="U171" s="10"/>
    </row>
    <row r="172" spans="21:21">
      <c r="U172" s="10"/>
    </row>
    <row r="173" spans="21:21">
      <c r="U173" s="10"/>
    </row>
    <row r="174" spans="21:21">
      <c r="U174" s="10"/>
    </row>
    <row r="175" spans="21:21">
      <c r="U175" s="10"/>
    </row>
    <row r="176" spans="21:21">
      <c r="U176" s="10"/>
    </row>
    <row r="177" spans="21:21">
      <c r="U177" s="10"/>
    </row>
    <row r="178" spans="21:21">
      <c r="U178" s="10"/>
    </row>
    <row r="179" spans="21:21">
      <c r="U179" s="10"/>
    </row>
    <row r="180" spans="21:21">
      <c r="U180" s="10"/>
    </row>
    <row r="181" spans="21:21">
      <c r="U181" s="10"/>
    </row>
    <row r="182" spans="21:21">
      <c r="U182" s="10"/>
    </row>
    <row r="183" spans="21:21">
      <c r="U183" s="10"/>
    </row>
    <row r="184" spans="21:21">
      <c r="U184" s="10"/>
    </row>
    <row r="185" spans="21:21">
      <c r="U185" s="10"/>
    </row>
    <row r="186" spans="21:21">
      <c r="U186" s="10"/>
    </row>
    <row r="187" spans="21:21">
      <c r="U187" s="10"/>
    </row>
    <row r="188" spans="21:21">
      <c r="U188" s="10"/>
    </row>
    <row r="189" spans="21:21">
      <c r="U189" s="10"/>
    </row>
    <row r="190" spans="21:21">
      <c r="U190" s="10"/>
    </row>
    <row r="191" spans="21:21">
      <c r="U191" s="10"/>
    </row>
    <row r="192" spans="21:21">
      <c r="U192" s="10"/>
    </row>
    <row r="193" spans="21:21">
      <c r="U193" s="10"/>
    </row>
    <row r="194" spans="21:21">
      <c r="U194" s="10"/>
    </row>
    <row r="195" spans="21:21">
      <c r="U195" s="10"/>
    </row>
    <row r="196" spans="21:21">
      <c r="U196" s="10"/>
    </row>
    <row r="197" spans="21:21">
      <c r="U197" s="10"/>
    </row>
    <row r="198" spans="21:21">
      <c r="U198" s="10"/>
    </row>
    <row r="199" spans="21:21">
      <c r="U199" s="10"/>
    </row>
    <row r="200" spans="21:21">
      <c r="U200" s="10"/>
    </row>
    <row r="201" spans="21:21">
      <c r="U201" s="10"/>
    </row>
    <row r="202" spans="21:21">
      <c r="U202" s="10"/>
    </row>
    <row r="203" spans="21:21">
      <c r="U203" s="10"/>
    </row>
    <row r="204" spans="21:21">
      <c r="U204" s="10"/>
    </row>
    <row r="205" spans="21:21">
      <c r="U205" s="10"/>
    </row>
    <row r="206" spans="21:21">
      <c r="U206" s="10"/>
    </row>
    <row r="207" spans="21:21">
      <c r="U207" s="10"/>
    </row>
    <row r="208" spans="21:21">
      <c r="U208" s="10"/>
    </row>
    <row r="209" spans="21:21">
      <c r="U209" s="10"/>
    </row>
    <row r="210" spans="21:21">
      <c r="U210" s="10"/>
    </row>
    <row r="211" spans="21:21">
      <c r="U211" s="10"/>
    </row>
    <row r="212" spans="21:21">
      <c r="U212" s="10"/>
    </row>
    <row r="213" spans="21:21">
      <c r="U213" s="10"/>
    </row>
    <row r="214" spans="21:21">
      <c r="U214" s="10"/>
    </row>
    <row r="215" spans="21:21">
      <c r="U215" s="10"/>
    </row>
    <row r="216" spans="21:21">
      <c r="U216" s="10"/>
    </row>
    <row r="217" spans="21:21">
      <c r="U217" s="10"/>
    </row>
    <row r="218" spans="21:21">
      <c r="U218" s="10"/>
    </row>
    <row r="219" spans="21:21">
      <c r="U219" s="10"/>
    </row>
    <row r="220" spans="21:21">
      <c r="U220" s="10"/>
    </row>
    <row r="221" spans="21:21">
      <c r="U221" s="10"/>
    </row>
    <row r="222" spans="21:21">
      <c r="U222" s="10"/>
    </row>
    <row r="223" spans="21:21">
      <c r="U223" s="10"/>
    </row>
    <row r="224" spans="21:21">
      <c r="U224" s="10"/>
    </row>
    <row r="225" spans="21:21">
      <c r="U225" s="10"/>
    </row>
    <row r="226" spans="21:21">
      <c r="U226" s="10"/>
    </row>
    <row r="227" spans="21:21">
      <c r="U227" s="10"/>
    </row>
    <row r="228" spans="21:21">
      <c r="U228" s="10"/>
    </row>
    <row r="229" spans="21:21">
      <c r="U229" s="10"/>
    </row>
    <row r="230" spans="21:21">
      <c r="U230" s="10"/>
    </row>
    <row r="231" spans="21:21">
      <c r="U231" s="10"/>
    </row>
    <row r="232" spans="21:21">
      <c r="U232" s="10"/>
    </row>
    <row r="233" spans="21:21">
      <c r="U233" s="10"/>
    </row>
    <row r="234" spans="21:21">
      <c r="U234" s="10"/>
    </row>
    <row r="235" spans="21:21">
      <c r="U235" s="10"/>
    </row>
    <row r="236" spans="21:21">
      <c r="U236" s="10"/>
    </row>
    <row r="237" spans="21:21">
      <c r="U237" s="10"/>
    </row>
    <row r="238" spans="21:21">
      <c r="U238" s="10"/>
    </row>
    <row r="239" spans="21:21">
      <c r="U239" s="10"/>
    </row>
    <row r="240" spans="21:21">
      <c r="U240" s="10"/>
    </row>
    <row r="241" spans="21:21">
      <c r="U241" s="10"/>
    </row>
    <row r="242" spans="21:21">
      <c r="U242" s="10"/>
    </row>
    <row r="243" spans="21:21">
      <c r="U243" s="10"/>
    </row>
    <row r="244" spans="21:21">
      <c r="U244" s="10"/>
    </row>
    <row r="245" spans="21:21">
      <c r="U245" s="10"/>
    </row>
    <row r="246" spans="21:21">
      <c r="U246" s="10"/>
    </row>
    <row r="247" spans="21:21">
      <c r="U247" s="10"/>
    </row>
    <row r="248" spans="21:21">
      <c r="U248" s="10"/>
    </row>
    <row r="249" spans="21:21">
      <c r="U249" s="10"/>
    </row>
    <row r="250" spans="21:21">
      <c r="U250" s="10"/>
    </row>
    <row r="251" spans="21:21">
      <c r="U251" s="10"/>
    </row>
    <row r="252" spans="21:21">
      <c r="U252" s="10"/>
    </row>
    <row r="253" spans="21:21">
      <c r="U253" s="10"/>
    </row>
    <row r="254" spans="21:21">
      <c r="U254" s="10"/>
    </row>
    <row r="255" spans="21:21">
      <c r="U255" s="10"/>
    </row>
    <row r="256" spans="21:21">
      <c r="U256" s="10"/>
    </row>
    <row r="257" spans="21:21">
      <c r="U257" s="10"/>
    </row>
    <row r="258" spans="21:21">
      <c r="U258" s="10"/>
    </row>
    <row r="259" spans="21:21">
      <c r="U259" s="10"/>
    </row>
    <row r="260" spans="21:21">
      <c r="U260" s="10"/>
    </row>
    <row r="261" spans="21:21">
      <c r="U261" s="10"/>
    </row>
    <row r="262" spans="21:21">
      <c r="U262" s="10"/>
    </row>
    <row r="263" spans="21:21">
      <c r="U263" s="10"/>
    </row>
    <row r="264" spans="21:21">
      <c r="U264" s="10"/>
    </row>
    <row r="265" spans="21:21">
      <c r="U265" s="10"/>
    </row>
    <row r="266" spans="21:21">
      <c r="U266" s="10"/>
    </row>
    <row r="267" spans="21:21">
      <c r="U267" s="10"/>
    </row>
    <row r="268" spans="21:21">
      <c r="U268" s="10"/>
    </row>
    <row r="269" spans="21:21">
      <c r="U269" s="10"/>
    </row>
    <row r="270" spans="21:21">
      <c r="U270" s="10"/>
    </row>
    <row r="271" spans="21:21">
      <c r="U271" s="10"/>
    </row>
    <row r="272" spans="21:21">
      <c r="U272" s="10"/>
    </row>
    <row r="273" spans="21:21">
      <c r="U273" s="10"/>
    </row>
    <row r="274" spans="21:21">
      <c r="U274" s="10"/>
    </row>
    <row r="275" spans="21:21">
      <c r="U275" s="10"/>
    </row>
    <row r="276" spans="21:21">
      <c r="U276" s="10"/>
    </row>
    <row r="277" spans="21:21">
      <c r="U277" s="10"/>
    </row>
    <row r="278" spans="21:21">
      <c r="U278" s="10"/>
    </row>
    <row r="279" spans="21:21">
      <c r="U279" s="10"/>
    </row>
    <row r="280" spans="21:21">
      <c r="U280" s="10"/>
    </row>
    <row r="281" spans="21:21">
      <c r="U281" s="10"/>
    </row>
    <row r="282" spans="21:21">
      <c r="U282" s="10"/>
    </row>
    <row r="283" spans="21:21">
      <c r="U283" s="10"/>
    </row>
    <row r="284" spans="21:21">
      <c r="U284" s="10"/>
    </row>
    <row r="285" spans="21:21">
      <c r="U285" s="10"/>
    </row>
    <row r="286" spans="21:21">
      <c r="U286" s="10"/>
    </row>
    <row r="287" spans="21:21">
      <c r="U287" s="10"/>
    </row>
    <row r="288" spans="21:21">
      <c r="U288" s="10"/>
    </row>
    <row r="289" spans="21:21">
      <c r="U289" s="10"/>
    </row>
    <row r="290" spans="21:21">
      <c r="U290" s="10"/>
    </row>
    <row r="291" spans="21:21">
      <c r="U291" s="10"/>
    </row>
    <row r="292" spans="21:21">
      <c r="U292" s="10"/>
    </row>
    <row r="293" spans="21:21">
      <c r="U293" s="10"/>
    </row>
    <row r="294" spans="21:21">
      <c r="U294" s="10"/>
    </row>
    <row r="295" spans="21:21">
      <c r="U295" s="10"/>
    </row>
    <row r="296" spans="21:21">
      <c r="U296" s="10"/>
    </row>
    <row r="297" spans="21:21">
      <c r="U297" s="10"/>
    </row>
    <row r="298" spans="21:21">
      <c r="U298" s="10"/>
    </row>
    <row r="299" spans="21:21">
      <c r="U299" s="10"/>
    </row>
    <row r="300" spans="21:21">
      <c r="U300" s="10"/>
    </row>
    <row r="301" spans="21:21">
      <c r="U301" s="10"/>
    </row>
    <row r="302" spans="21:21">
      <c r="U302" s="10"/>
    </row>
    <row r="303" spans="21:21">
      <c r="U303" s="10"/>
    </row>
    <row r="304" spans="21:21">
      <c r="U304" s="10"/>
    </row>
    <row r="305" spans="21:21">
      <c r="U305" s="10"/>
    </row>
    <row r="306" spans="21:21">
      <c r="U306" s="10"/>
    </row>
    <row r="307" spans="21:21">
      <c r="U307" s="10"/>
    </row>
    <row r="308" spans="21:21">
      <c r="U308" s="10"/>
    </row>
    <row r="309" spans="21:21">
      <c r="U309" s="10"/>
    </row>
    <row r="310" spans="21:21">
      <c r="U310" s="10"/>
    </row>
    <row r="311" spans="21:21">
      <c r="U311" s="10"/>
    </row>
    <row r="312" spans="21:21">
      <c r="U312" s="10"/>
    </row>
    <row r="313" spans="21:21">
      <c r="U313" s="10"/>
    </row>
    <row r="314" spans="21:21">
      <c r="U314" s="10"/>
    </row>
    <row r="315" spans="21:21">
      <c r="U315" s="10"/>
    </row>
    <row r="316" spans="21:21">
      <c r="U316" s="10"/>
    </row>
    <row r="317" spans="21:21">
      <c r="U317" s="10"/>
    </row>
    <row r="318" spans="21:21">
      <c r="U318" s="10"/>
    </row>
    <row r="319" spans="21:21">
      <c r="U319" s="10"/>
    </row>
    <row r="320" spans="21:21">
      <c r="U320" s="10"/>
    </row>
    <row r="321" spans="21:21">
      <c r="U321" s="10"/>
    </row>
    <row r="322" spans="21:21">
      <c r="U322" s="10"/>
    </row>
    <row r="323" spans="21:21">
      <c r="U323" s="10"/>
    </row>
    <row r="324" spans="21:21">
      <c r="U324" s="10"/>
    </row>
    <row r="325" spans="21:21">
      <c r="U325" s="10"/>
    </row>
    <row r="326" spans="21:21">
      <c r="U326" s="10"/>
    </row>
    <row r="327" spans="21:21">
      <c r="U327" s="10"/>
    </row>
    <row r="328" spans="21:21">
      <c r="U328" s="10"/>
    </row>
    <row r="329" spans="21:21">
      <c r="U329" s="10"/>
    </row>
    <row r="330" spans="21:21">
      <c r="U330" s="10"/>
    </row>
    <row r="331" spans="21:21">
      <c r="U331" s="10"/>
    </row>
  </sheetData>
  <sheetProtection algorithmName="SHA-512" hashValue="nlJhdVqEEsbmSEtocueYCEwLIJgSMd00+sWQKbBEAY4T6woLpESTOaGJRwU+3FnZfoFWsKv8Yik+RsXrqapf2g==" saltValue="3l5drdS6hpHvtCLNlEJuMw==" spinCount="100000" sheet="1" objects="1" scenarios="1"/>
  <mergeCells count="102">
    <mergeCell ref="U17:Y17"/>
    <mergeCell ref="G15:I15"/>
    <mergeCell ref="J15:K15"/>
    <mergeCell ref="L15:M15"/>
    <mergeCell ref="N15:O15"/>
    <mergeCell ref="P15:Q15"/>
    <mergeCell ref="A1:Q1"/>
    <mergeCell ref="A8:B8"/>
    <mergeCell ref="C8:D8"/>
    <mergeCell ref="E8:K8"/>
    <mergeCell ref="L8:N9"/>
    <mergeCell ref="O8:Q9"/>
    <mergeCell ref="A9:B9"/>
    <mergeCell ref="C9:D9"/>
    <mergeCell ref="E9:F9"/>
    <mergeCell ref="A2:Q2"/>
    <mergeCell ref="G9:K9"/>
    <mergeCell ref="E4:N4"/>
    <mergeCell ref="D6:Q6"/>
    <mergeCell ref="B4:D4"/>
    <mergeCell ref="A10:D10"/>
    <mergeCell ref="E10:K11"/>
    <mergeCell ref="L10:N11"/>
    <mergeCell ref="O10:Q11"/>
    <mergeCell ref="A11:D11"/>
    <mergeCell ref="A13:C13"/>
    <mergeCell ref="D13:F13"/>
    <mergeCell ref="G13:I13"/>
    <mergeCell ref="J13:M13"/>
    <mergeCell ref="N13:Q13"/>
    <mergeCell ref="P14:Q14"/>
    <mergeCell ref="A12:Q12"/>
    <mergeCell ref="P16:Q16"/>
    <mergeCell ref="A14:C14"/>
    <mergeCell ref="D14:F14"/>
    <mergeCell ref="G14:I14"/>
    <mergeCell ref="J14:K14"/>
    <mergeCell ref="L14:M14"/>
    <mergeCell ref="N14:O14"/>
    <mergeCell ref="A15:C15"/>
    <mergeCell ref="D15:F15"/>
    <mergeCell ref="L20:N20"/>
    <mergeCell ref="A17:C17"/>
    <mergeCell ref="D17:F17"/>
    <mergeCell ref="G17:I17"/>
    <mergeCell ref="J17:K17"/>
    <mergeCell ref="L17:M17"/>
    <mergeCell ref="N17:O17"/>
    <mergeCell ref="A16:C16"/>
    <mergeCell ref="D16:F16"/>
    <mergeCell ref="G16:I16"/>
    <mergeCell ref="J16:K16"/>
    <mergeCell ref="L16:M16"/>
    <mergeCell ref="N16:O16"/>
    <mergeCell ref="B30:D30"/>
    <mergeCell ref="G30:J30"/>
    <mergeCell ref="P17:Q17"/>
    <mergeCell ref="A18:Q18"/>
    <mergeCell ref="B19:D19"/>
    <mergeCell ref="G19:J19"/>
    <mergeCell ref="L19:N19"/>
    <mergeCell ref="G24:J24"/>
    <mergeCell ref="L24:N24"/>
    <mergeCell ref="B25:D25"/>
    <mergeCell ref="G25:J25"/>
    <mergeCell ref="L25:N25"/>
    <mergeCell ref="B24:D24"/>
    <mergeCell ref="L21:N21"/>
    <mergeCell ref="B22:D22"/>
    <mergeCell ref="G22:J22"/>
    <mergeCell ref="L22:N22"/>
    <mergeCell ref="G23:J23"/>
    <mergeCell ref="L23:N23"/>
    <mergeCell ref="B21:D21"/>
    <mergeCell ref="G21:J21"/>
    <mergeCell ref="B23:D23"/>
    <mergeCell ref="B20:D20"/>
    <mergeCell ref="G20:J20"/>
    <mergeCell ref="L27:N27"/>
    <mergeCell ref="B27:D27"/>
    <mergeCell ref="B26:D26"/>
    <mergeCell ref="G26:J26"/>
    <mergeCell ref="L26:N26"/>
    <mergeCell ref="G27:J27"/>
    <mergeCell ref="A34:Q34"/>
    <mergeCell ref="A35:Q35"/>
    <mergeCell ref="B32:D32"/>
    <mergeCell ref="G32:J32"/>
    <mergeCell ref="L32:N32"/>
    <mergeCell ref="B33:D33"/>
    <mergeCell ref="G33:J33"/>
    <mergeCell ref="L33:N33"/>
    <mergeCell ref="B31:D31"/>
    <mergeCell ref="G31:J31"/>
    <mergeCell ref="L31:N31"/>
    <mergeCell ref="B28:D28"/>
    <mergeCell ref="G28:J28"/>
    <mergeCell ref="L28:N28"/>
    <mergeCell ref="B29:D29"/>
    <mergeCell ref="G29:J29"/>
    <mergeCell ref="L30:N30"/>
    <mergeCell ref="L29:N29"/>
  </mergeCells>
  <phoneticPr fontId="1"/>
  <conditionalFormatting sqref="A1:T3 A4 E4:T4 A5:T11 Z11:XFD12 A12 R12:T12 Y13:XFD16 A13:T33 Z17:XFD18 Y19:XFD1048576 A34:A35 R34:T35 A36:T1048576">
    <cfRule type="containsErrors" dxfId="23" priority="4">
      <formula>ISERROR(A1)</formula>
    </cfRule>
  </conditionalFormatting>
  <conditionalFormatting sqref="U1:XFD10 U11 U12:X16 U17 U18:X1048576">
    <cfRule type="containsErrors" dxfId="22" priority="3">
      <formula>ISERROR(U1)</formula>
    </cfRule>
  </conditionalFormatting>
  <conditionalFormatting sqref="Y12">
    <cfRule type="containsErrors" dxfId="21" priority="2">
      <formula>ISERROR(Y12)</formula>
    </cfRule>
  </conditionalFormatting>
  <conditionalFormatting sqref="Y18">
    <cfRule type="containsErrors" dxfId="20" priority="1">
      <formula>ISERROR(Y18)</formula>
    </cfRule>
  </conditionalFormatting>
  <printOptions horizontalCentered="1"/>
  <pageMargins left="0.51181102362204722" right="0.31496062992125984" top="0.74803149606299213" bottom="0.35433070866141736" header="0.31496062992125984" footer="0.31496062992125984"/>
  <pageSetup paperSize="9" scale="94" orientation="portrait" horizontalDpi="4294967293" verticalDpi="360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49A7EBB-7CB2-443B-952E-1930F20A7824}">
          <x14:formula1>
            <xm:f>入力!$Q$87:$S$87</xm:f>
          </x14:formula1>
          <xm:sqref>T2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Y328"/>
  <sheetViews>
    <sheetView showGridLines="0" showZeros="0" topLeftCell="A2" zoomScale="90" zoomScaleNormal="90" workbookViewId="0">
      <selection activeCell="S2" sqref="S2"/>
    </sheetView>
  </sheetViews>
  <sheetFormatPr defaultColWidth="9" defaultRowHeight="14"/>
  <cols>
    <col min="1" max="1" width="5.81640625" style="9" customWidth="1"/>
    <col min="2" max="17" width="5.81640625" style="8" customWidth="1"/>
    <col min="18" max="18" width="0.90625" style="8" customWidth="1"/>
    <col min="19" max="19" width="13" style="8" bestFit="1" customWidth="1"/>
    <col min="20" max="20" width="2.90625" style="8" customWidth="1"/>
    <col min="21" max="24" width="9" style="8"/>
    <col min="25" max="25" width="10.90625" style="8" bestFit="1" customWidth="1"/>
    <col min="26" max="16384" width="9" style="8"/>
  </cols>
  <sheetData>
    <row r="1" spans="1:25" ht="30" customHeight="1" thickTop="1" thickBot="1">
      <c r="A1" s="34"/>
      <c r="B1" s="34"/>
      <c r="C1" s="902">
        <f>IF(入力!D17="","",入力!D17)</f>
        <v>43</v>
      </c>
      <c r="D1" s="902"/>
      <c r="E1" s="902"/>
      <c r="F1" s="901" t="s">
        <v>96</v>
      </c>
      <c r="G1" s="901"/>
      <c r="H1" s="901"/>
      <c r="I1" s="901"/>
      <c r="J1" s="901"/>
      <c r="K1" s="901"/>
      <c r="L1" s="901"/>
      <c r="M1" s="901"/>
      <c r="N1" s="901"/>
      <c r="O1" s="901"/>
      <c r="P1" s="901"/>
      <c r="Q1" s="34"/>
      <c r="S1" s="390" t="s">
        <v>269</v>
      </c>
    </row>
    <row r="2" spans="1:25" ht="20.149999999999999" customHeight="1" thickTop="1" thickBot="1">
      <c r="A2" s="17" t="e">
        <f>IF(入力!#REF!="","",+入力!#REF!)</f>
        <v>#REF!</v>
      </c>
      <c r="B2" s="17"/>
      <c r="C2" s="17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S2" s="389" t="s">
        <v>273</v>
      </c>
      <c r="T2" s="391" t="s">
        <v>283</v>
      </c>
      <c r="U2" s="30"/>
      <c r="V2" s="30"/>
      <c r="W2" s="30"/>
      <c r="X2" s="30"/>
    </row>
    <row r="3" spans="1:25" ht="30" customHeight="1" thickTop="1">
      <c r="B3" s="34"/>
      <c r="C3" s="34"/>
      <c r="D3" s="34"/>
      <c r="E3" s="903" t="str">
        <f>IF(入力!H17="","",入力!H17)</f>
        <v/>
      </c>
      <c r="F3" s="903"/>
      <c r="G3" s="903"/>
      <c r="H3" s="34" t="s">
        <v>98</v>
      </c>
      <c r="I3" s="34"/>
      <c r="J3" s="34"/>
      <c r="K3" s="34"/>
      <c r="L3" s="34"/>
      <c r="M3" s="34"/>
      <c r="N3" s="34"/>
      <c r="Q3" s="10" t="str">
        <f>+入力!B1</f>
        <v>ver１４</v>
      </c>
      <c r="U3" s="30"/>
      <c r="V3" s="30"/>
      <c r="W3" s="30"/>
      <c r="X3" s="30"/>
    </row>
    <row r="4" spans="1:25" ht="20.149999999999999" customHeight="1" thickBot="1">
      <c r="A4" s="17" t="e">
        <f>IF(入力!#REF!="","",+入力!#REF!)</f>
        <v>#REF!</v>
      </c>
      <c r="B4" s="17"/>
      <c r="C4" s="17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U4" s="30"/>
      <c r="V4" s="30"/>
      <c r="W4" s="30"/>
      <c r="X4" s="30"/>
    </row>
    <row r="5" spans="1:25" ht="27" customHeight="1">
      <c r="A5" s="862" t="s">
        <v>0</v>
      </c>
      <c r="B5" s="863"/>
      <c r="C5" s="864" t="s">
        <v>50</v>
      </c>
      <c r="D5" s="865"/>
      <c r="E5" s="866" t="s">
        <v>36</v>
      </c>
      <c r="F5" s="867"/>
      <c r="G5" s="867"/>
      <c r="H5" s="867"/>
      <c r="I5" s="867"/>
      <c r="J5" s="867"/>
      <c r="K5" s="863"/>
      <c r="L5" s="868" t="s">
        <v>48</v>
      </c>
      <c r="M5" s="869"/>
      <c r="N5" s="870"/>
      <c r="O5" s="874" t="str" cm="1">
        <f t="array" ref="O5">IFERROR(_xlfn.IFS(S2="","",S2=入力!X25,入力!X27,S2=入力!AA25,入力!AA27),"")</f>
        <v/>
      </c>
      <c r="P5" s="875"/>
      <c r="Q5" s="876"/>
      <c r="U5" s="30"/>
      <c r="V5" s="30"/>
      <c r="W5" s="30"/>
      <c r="X5" s="30"/>
    </row>
    <row r="6" spans="1:25" ht="27" customHeight="1">
      <c r="A6" s="880" t="str" cm="1">
        <f t="array" ref="A6">IFERROR(_xlfn.IFS(S2="","",S2=入力!X25,入力!X21,S2=入力!AA25,入力!AA21),"")</f>
        <v/>
      </c>
      <c r="B6" s="881"/>
      <c r="C6" s="882" t="str" cm="1">
        <f t="array" ref="C6">IFERROR(_xlfn.IFS(S2="","",S2=入力!X25,入力!X23,S2=入力!AA25,入力!AA23),"")</f>
        <v/>
      </c>
      <c r="D6" s="881"/>
      <c r="E6" s="883" t="s">
        <v>49</v>
      </c>
      <c r="F6" s="884"/>
      <c r="G6" s="816" t="str" cm="1">
        <f t="array" ref="G6">IFERROR(_xlfn.IFS(S2="","",S2=入力!X25,入力!X26,S2=入力!AA25,入力!AA26),"")</f>
        <v/>
      </c>
      <c r="H6" s="817"/>
      <c r="I6" s="817"/>
      <c r="J6" s="817"/>
      <c r="K6" s="818"/>
      <c r="L6" s="871"/>
      <c r="M6" s="872"/>
      <c r="N6" s="873"/>
      <c r="O6" s="877"/>
      <c r="P6" s="878"/>
      <c r="Q6" s="879"/>
      <c r="U6" s="30"/>
      <c r="V6" s="30"/>
      <c r="W6" s="30"/>
      <c r="X6" s="30"/>
    </row>
    <row r="7" spans="1:25" ht="27" customHeight="1">
      <c r="A7" s="889" t="s">
        <v>35</v>
      </c>
      <c r="B7" s="890"/>
      <c r="C7" s="890"/>
      <c r="D7" s="890"/>
      <c r="E7" s="891" t="str" cm="1">
        <f t="array" ref="E7">IFERROR(_xlfn.IFS(S2="","",S2=入力!X25,入力!X25,S2=入力!AA25,入力!AA25),"")</f>
        <v/>
      </c>
      <c r="F7" s="891"/>
      <c r="G7" s="891"/>
      <c r="H7" s="891"/>
      <c r="I7" s="891"/>
      <c r="J7" s="891"/>
      <c r="K7" s="891"/>
      <c r="L7" s="893" t="s">
        <v>80</v>
      </c>
      <c r="M7" s="894"/>
      <c r="N7" s="895"/>
      <c r="O7" s="830" t="str" cm="1">
        <f t="array" ref="O7">IFERROR(_xlfn.IFS(S2="","",S2=入力!X25,入力!X28,S2=入力!AA25,入力!AA28),"")</f>
        <v/>
      </c>
      <c r="P7" s="831" t="e">
        <f>IF(入力!#REF!="","",+入力!#REF!)</f>
        <v>#REF!</v>
      </c>
      <c r="Q7" s="899" t="e">
        <f>IF(入力!#REF!="","",+入力!#REF!)</f>
        <v>#REF!</v>
      </c>
    </row>
    <row r="8" spans="1:25" ht="27" customHeight="1" thickBot="1">
      <c r="A8" s="849" t="str" cm="1">
        <f t="array" ref="A8">IFERROR(_xlfn.IFS(S2="","",S2=入力!X25,入力!X24,S2=入力!AA25,入力!AA24),"")</f>
        <v/>
      </c>
      <c r="B8" s="850" t="e">
        <f>IF(入力!#REF!="","",+入力!#REF!)</f>
        <v>#REF!</v>
      </c>
      <c r="C8" s="850" t="str">
        <f>IF(入力!F5="","",+入力!F5)</f>
        <v/>
      </c>
      <c r="D8" s="850" t="e">
        <f>IF(入力!#REF!="","",+入力!#REF!)</f>
        <v>#REF!</v>
      </c>
      <c r="E8" s="892"/>
      <c r="F8" s="892"/>
      <c r="G8" s="892"/>
      <c r="H8" s="892"/>
      <c r="I8" s="892"/>
      <c r="J8" s="892"/>
      <c r="K8" s="892"/>
      <c r="L8" s="896"/>
      <c r="M8" s="897"/>
      <c r="N8" s="898"/>
      <c r="O8" s="824" t="e">
        <f>IF(入力!#REF!="","",+入力!#REF!)</f>
        <v>#REF!</v>
      </c>
      <c r="P8" s="825" t="e">
        <f>IF(入力!#REF!="","",+入力!#REF!)</f>
        <v>#REF!</v>
      </c>
      <c r="Q8" s="900" t="e">
        <f>IF(入力!#REF!="","",+入力!#REF!)</f>
        <v>#REF!</v>
      </c>
    </row>
    <row r="9" spans="1:25" ht="27" customHeight="1" thickBot="1">
      <c r="A9" s="861" t="s">
        <v>37</v>
      </c>
      <c r="B9" s="861"/>
      <c r="C9" s="861"/>
      <c r="D9" s="861"/>
      <c r="E9" s="861"/>
      <c r="F9" s="861"/>
      <c r="G9" s="861"/>
      <c r="H9" s="861"/>
      <c r="I9" s="861"/>
      <c r="J9" s="861"/>
      <c r="K9" s="861"/>
      <c r="L9" s="861"/>
      <c r="M9" s="861"/>
      <c r="N9" s="861"/>
      <c r="O9" s="861"/>
    </row>
    <row r="10" spans="1:25" s="10" customFormat="1" ht="27" customHeight="1">
      <c r="A10" s="851"/>
      <c r="B10" s="852"/>
      <c r="C10" s="852"/>
      <c r="D10" s="853" t="s">
        <v>38</v>
      </c>
      <c r="E10" s="854"/>
      <c r="F10" s="855"/>
      <c r="G10" s="853" t="s">
        <v>39</v>
      </c>
      <c r="H10" s="854"/>
      <c r="I10" s="855"/>
      <c r="J10" s="755" t="s">
        <v>40</v>
      </c>
      <c r="K10" s="784"/>
      <c r="L10" s="784"/>
      <c r="M10" s="762"/>
      <c r="N10" s="784" t="s">
        <v>41</v>
      </c>
      <c r="O10" s="784"/>
      <c r="P10" s="784"/>
      <c r="Q10" s="756"/>
      <c r="R10" s="8"/>
      <c r="S10" s="8"/>
      <c r="U10" s="8"/>
      <c r="V10" s="8"/>
      <c r="W10" s="8"/>
      <c r="X10" s="8"/>
    </row>
    <row r="11" spans="1:25" s="10" customFormat="1" ht="27" customHeight="1">
      <c r="A11" s="844" t="s">
        <v>42</v>
      </c>
      <c r="B11" s="845"/>
      <c r="C11" s="845"/>
      <c r="D11" s="747" t="str" cm="1">
        <f t="array" ref="D11">IFERROR(_xlfn.IFS($S$2=入力!$X$25,INDEX(入力!$B$30:$AD$38,MATCH($A11,入力!$Y$30:$Y$38,0),3),$S$2=入力!$AA$25,INDEX(入力!$B$30:$AD$38,MATCH($A11,入力!$AB$30:$AB$38,0),3)),"")</f>
        <v/>
      </c>
      <c r="E11" s="748" t="e">
        <f>IF(入力!#REF!="","",+入力!#REF!)</f>
        <v>#REF!</v>
      </c>
      <c r="F11" s="749" t="e">
        <f>IF(入力!#REF!="","",+入力!#REF!)</f>
        <v>#REF!</v>
      </c>
      <c r="G11" s="747" t="str" cm="1">
        <f t="array" ref="G11">IFERROR(_xlfn.IFS(S2=入力!X25,INDEX(入力!$B$30:$AC$38,MATCH($A11,入力!$Y$30:$Y$38,0),17),S2=入力!AA25,INDEX(入力!$B$30:$AC$38,MATCH($A11,入力!$AB$30:$AB$38,0),17)),"")</f>
        <v/>
      </c>
      <c r="H11" s="748" t="e">
        <f>IF(入力!#REF!="","",+入力!#REF!)</f>
        <v>#REF!</v>
      </c>
      <c r="I11" s="749" t="e">
        <f>IF(入力!#REF!="","",+入力!#REF!)</f>
        <v>#REF!</v>
      </c>
      <c r="J11" s="846" t="str" cm="1">
        <f t="array" ref="J11">IFERROR(_xlfn.IFS(S2=入力!X25,INDEX(入力!$B$30:$AC$38,MATCH($A11,入力!$X$30:$X$38,0),6),S2=入力!AA25,INDEX(入力!$B$30:$AC$38,MATCH($A11,入力!$AB$30:$AB$38,0),6)),"")</f>
        <v/>
      </c>
      <c r="K11" s="857" t="e">
        <f>IF($A11= "","",INDEX(入力!$B$30:$Q$38,MATCH($A11,入力!$C$30:$C$38,0),3))</f>
        <v>#N/A</v>
      </c>
      <c r="L11" s="846" t="str" cm="1">
        <f t="array" ref="L11">IFERROR(_xlfn.IFS(S2=入力!X25,INDEX(入力!$B$30:$AC$38,MATCH($A11,入力!$Y$30:$Y$38,0),8),S2=入力!AA25,INDEX(入力!$B$30:$AC$38,MATCH($A11,入力!$AB$30:$AB$38,0),8)),"")</f>
        <v/>
      </c>
      <c r="M11" s="857" t="e">
        <f>IF($A11= "","",INDEX(入力!$B$30:$Q$38,MATCH($A11,入力!$C$30:$C$38,0),3))</f>
        <v>#N/A</v>
      </c>
      <c r="N11" s="846" t="str" cm="1">
        <f t="array" ref="N11">IFERROR(_xlfn.IFS(S2=入力!X25,INDEX(入力!$B$30:$AC$38,MATCH($A11,入力!$Y$30:$Y$38,0),10),#REF!=入力!AA25,INDEX(入力!$B$30:$AC$38,MATCH($A11,入力!$AB$30:$AB$38,0),10)),"")</f>
        <v/>
      </c>
      <c r="O11" s="857" t="e">
        <f>IF($A11= "","",INDEX(入力!$B$30:$Q$38,MATCH($A11,入力!$C$30:$C$38,0),3))</f>
        <v>#N/A</v>
      </c>
      <c r="P11" s="846" t="str" cm="1">
        <f t="array" ref="P11">IFERROR(_xlfn.IFS(S2=入力!X25,INDEX(入力!$B$30:$AC$38,MATCH($A11,入力!$Y$30:$Y$38,0),12),S2=入力!AA25,INDEX(入力!$B$30:$AC$38,MATCH($A11,入力!$AB$30:$AB$38,0),12)),"")</f>
        <v/>
      </c>
      <c r="Q11" s="856" t="e">
        <f>IF($A11= "","",INDEX(入力!$B$30:$Q$38,MATCH($A11,入力!$C$30:$C$38,0),3))</f>
        <v>#N/A</v>
      </c>
      <c r="R11" s="8"/>
      <c r="S11" s="8"/>
      <c r="U11" s="8"/>
      <c r="V11" s="8"/>
      <c r="W11" s="8"/>
      <c r="X11" s="8"/>
    </row>
    <row r="12" spans="1:25" s="10" customFormat="1" ht="27" customHeight="1">
      <c r="A12" s="844" t="s">
        <v>43</v>
      </c>
      <c r="B12" s="845"/>
      <c r="C12" s="845"/>
      <c r="D12" s="816" t="str" cm="1">
        <f t="array" ref="D12">IFERROR(_xlfn.IFS(S2=入力!X25,INDEX(入力!$B$30:$AC$38,MATCH(1,入力!$AG$30:$AG$38,0),3),S2=入力!AA25,INDEX(入力!$B$30:$AC$38,MATCH(1,入力!$AJ$30:$AJ$38,0),3)),"")</f>
        <v/>
      </c>
      <c r="E12" s="817" t="e">
        <f>IF(入力!#REF!="","",+入力!#REF!)</f>
        <v>#REF!</v>
      </c>
      <c r="F12" s="818" t="e">
        <f>IF(入力!#REF!="","",+入力!#REF!)</f>
        <v>#REF!</v>
      </c>
      <c r="G12" s="846" t="str" cm="1">
        <f t="array" ref="G12">IFERROR(_xlfn.IFS(S2=入力!X25,INDEX(入力!$B$30:$AC$38,MATCH(1,入力!$AG$30:$AG$38,0),17),S2=入力!AA25,INDEX(入力!$B$30:$AC$38,MATCH(1,入力!$AJ$30:$AJ$38,0),17)),"")</f>
        <v/>
      </c>
      <c r="H12" s="847" t="e">
        <f>IF(入力!#REF!="","",+入力!#REF!)</f>
        <v>#REF!</v>
      </c>
      <c r="I12" s="848" t="e">
        <f>IF(入力!#REF!="","",+入力!#REF!)</f>
        <v>#REF!</v>
      </c>
      <c r="J12" s="846" t="str" cm="1">
        <f t="array" ref="J12">IFERROR(_xlfn.IFS(S2=入力!X25,INDEX(入力!$B$30:$AC$38,MATCH(1,入力!$AG$30:$AG$38,0),6),S2=入力!AA25,INDEX(入力!$B$30:$AC$38,MATCH(1,入力!$AJ$30:$AJ$38,0),6)),"")</f>
        <v/>
      </c>
      <c r="K12" s="848" t="e">
        <f>IF($A12= "","",INDEX(入力!$B$30:$Q$38,MATCH($A12,入力!$C$30:$C$38,0),3))</f>
        <v>#N/A</v>
      </c>
      <c r="L12" s="847" t="str" cm="1">
        <f t="array" ref="L12">IFERROR(_xlfn.IFS(S2=入力!X25,INDEX(入力!$B$30:$AC$38,MATCH(1,入力!$AG$30:$AG$38,0),8),S2=入力!AA25,INDEX(入力!$B$30:$AC$38,MATCH(1,入力!$AJ$30:$AJ$38,0),8)),"")</f>
        <v/>
      </c>
      <c r="M12" s="848" t="e">
        <f>IF($A12= "","",INDEX(入力!$B$30:$Q$38,MATCH($A12,入力!$C$30:$C$38,0),3))</f>
        <v>#N/A</v>
      </c>
      <c r="N12" s="846" t="str" cm="1">
        <f t="array" ref="N12">IFERROR(_xlfn.IFS(S2=入力!X25,INDEX(入力!$B$30:$AC$38,MATCH(1,入力!$AG$30:$AG$38,0),10),S2=入力!AA25,INDEX(入力!$B$30:$AC$38,MATCH(1,入力!$AJ$30:$AJ$38,0),10)),"")</f>
        <v/>
      </c>
      <c r="O12" s="848" t="e">
        <f>IF($A12= "","",INDEX(入力!$B$30:$Q$38,MATCH($A12,入力!$C$30:$C$38,0),3))</f>
        <v>#N/A</v>
      </c>
      <c r="P12" s="847" t="str" cm="1">
        <f t="array" ref="P12">IFERROR(_xlfn.IFS(S2=入力!X25,INDEX(入力!$B$30:$AC$38,MATCH(1,入力!$AG$30:$AG$38,0),12),S2=入力!AA25,INDEX(入力!$B$30:$AC$38,MATCH(1,入力!$AJ$30:$AJ$38,0),12)),"")</f>
        <v/>
      </c>
      <c r="Q12" s="856" t="e">
        <f>IF($A12= "","",INDEX(入力!$B$30:$Q$38,MATCH($A12,入力!$C$30:$C$38,0),3))</f>
        <v>#N/A</v>
      </c>
      <c r="U12" s="8"/>
      <c r="V12" s="8"/>
      <c r="W12" s="8"/>
      <c r="X12" s="8"/>
    </row>
    <row r="13" spans="1:25" s="10" customFormat="1" ht="27" customHeight="1" thickBot="1">
      <c r="A13" s="844" t="s">
        <v>43</v>
      </c>
      <c r="B13" s="845"/>
      <c r="C13" s="845"/>
      <c r="D13" s="816" t="str" cm="1">
        <f t="array" ref="D13">IFERROR(_xlfn.IFS(S2=入力!X25,INDEX(入力!$B$30:$AC$38,MATCH(2,入力!$AG$30:$AG$38,0),3),S2=入力!AA25,INDEX(入力!$B$30:$AC$38,MATCH(2,入力!$AJ$30:$AJ$38,0),3)),"")</f>
        <v/>
      </c>
      <c r="E13" s="817" t="e">
        <f>IF(入力!#REF!="","",+入力!#REF!)</f>
        <v>#REF!</v>
      </c>
      <c r="F13" s="818" t="e">
        <f>IF(入力!#REF!="","",+入力!#REF!)</f>
        <v>#REF!</v>
      </c>
      <c r="G13" s="846" t="str" cm="1">
        <f t="array" ref="G13">IFERROR(_xlfn.IFS(#REF!=入力!X22,INDEX(入力!$B$30:$AC$38,MATCH(2,入力!$AF$30:$AF$38,0),17),#REF!=入力!AA22,INDEX(入力!$B$30:$AC$38,MATCH(2,入力!$AI$30:$AI$38,0),17)),"")</f>
        <v/>
      </c>
      <c r="H13" s="847" t="e">
        <f>IF(入力!#REF!="","",+入力!#REF!)</f>
        <v>#REF!</v>
      </c>
      <c r="I13" s="848" t="e">
        <f>IF(入力!#REF!="","",+入力!#REF!)</f>
        <v>#REF!</v>
      </c>
      <c r="J13" s="846" t="str" cm="1">
        <f t="array" ref="J13">IFERROR(_xlfn.IFS(#REF!=入力!X22,INDEX(入力!$B$30:$AC$38,MATCH(2,入力!$AF$30:$AF$38,0),6),#REF!=入力!AA22,INDEX(入力!$B$30:$AC$38,MATCH(2,入力!$AI$30:$AI$38,0),6)),"")</f>
        <v/>
      </c>
      <c r="K13" s="848" t="e">
        <f>IF($A13= "","",INDEX(入力!$B$30:$Q$38,MATCH($A13,入力!$C$30:$C$38,0),3))</f>
        <v>#N/A</v>
      </c>
      <c r="L13" s="847" t="str" cm="1">
        <f t="array" ref="L13">IFERROR(_xlfn.IFS(#REF!=入力!X22,INDEX(入力!$B$30:$AC$38,MATCH(2,入力!$AF$30:$AF$38,0),8),#REF!=入力!AA22,INDEX(入力!$B$30:$AC$38,MATCH(2,入力!$AI$30:$AI$38,0),8)),"")</f>
        <v/>
      </c>
      <c r="M13" s="848" t="e">
        <f>IF($A13= "","",INDEX(入力!$B$30:$Q$38,MATCH($A13,入力!$C$30:$C$38,0),3))</f>
        <v>#N/A</v>
      </c>
      <c r="N13" s="846" t="str" cm="1">
        <f t="array" ref="N13">IFERROR(_xlfn.IFS(#REF!=入力!X22,INDEX(入力!$B$30:$AC$38,MATCH(2,入力!$AF$30:$AF$38,0),10),#REF!=入力!AA22,INDEX(入力!$B$30:$AC$38,MATCH(2,入力!$AI$30:$AI$38,0),10)),"")</f>
        <v/>
      </c>
      <c r="O13" s="848" t="e">
        <f>IF($A13= "","",INDEX(入力!$B$30:$Q$38,MATCH($A13,入力!$C$30:$C$38,0),3))</f>
        <v>#N/A</v>
      </c>
      <c r="P13" s="847" t="str" cm="1">
        <f t="array" ref="P13">IFERROR(_xlfn.IFS(#REF!=入力!X22,INDEX(入力!$B$30:$AC$38,MATCH(2,入力!$AF$30:$AF$38,0),12),#REF!=入力!AA22,INDEX(入力!$B$30:$AC$38,MATCH(2,入力!$AI$30:$AI$38,0),12)),"")</f>
        <v/>
      </c>
      <c r="Q13" s="856" t="e">
        <f>IF($A13= "","",INDEX(入力!$B$30:$Q$38,MATCH($A13,入力!$C$30:$C$38,0),3))</f>
        <v>#N/A</v>
      </c>
      <c r="U13" s="8"/>
      <c r="V13" s="8"/>
      <c r="W13" s="8"/>
      <c r="X13" s="8"/>
    </row>
    <row r="14" spans="1:25" s="10" customFormat="1" ht="27" customHeight="1" thickTop="1" thickBot="1">
      <c r="A14" s="798" t="s">
        <v>44</v>
      </c>
      <c r="B14" s="761"/>
      <c r="C14" s="761"/>
      <c r="D14" s="839" t="str" cm="1">
        <f t="array" ref="D14">IFERROR(_xlfn.IFS(S2=入力!X25,INDEX(入力!$B$30:$AC$38,MATCH($A14,入力!$Y$30:$Y$38,0),3),S2=入力!AA25,INDEX(入力!$B$30:$AC$38,MATCH($A14,入力!$AB$30:$AB$38,0),3)),"")</f>
        <v/>
      </c>
      <c r="E14" s="840" t="e">
        <f>IF(入力!#REF!="","",+入力!#REF!)</f>
        <v>#REF!</v>
      </c>
      <c r="F14" s="841" t="e">
        <f>IF(入力!#REF!="","",+入力!#REF!)</f>
        <v>#REF!</v>
      </c>
      <c r="G14" s="842" t="str" cm="1">
        <f t="array" ref="G14">IFERROR(_xlfn.IFS(S2=入力!X25,INDEX(入力!$B$30:$AC$38,MATCH($A14,入力!$Y$30:$Y$38,0),17),S2=入力!AA25,INDEX(入力!$B$30:$AC$38,MATCH($A14,入力!$AB$30:$AB$38,0),17)),"")</f>
        <v/>
      </c>
      <c r="H14" s="833" t="e">
        <f>IF(入力!#REF!="","",+入力!#REF!)</f>
        <v>#REF!</v>
      </c>
      <c r="I14" s="843" t="e">
        <f>IF(入力!#REF!="","",+入力!#REF!)</f>
        <v>#REF!</v>
      </c>
      <c r="J14" s="842" t="str" cm="1">
        <f t="array" ref="J14">IFERROR(_xlfn.IFS(S2=入力!X25,INDEX(入力!$B$30:$AC$38,MATCH($A14,入力!$X$30:$X$38,0),6),S2=入力!AA25,INDEX(入力!$B$30:$AC$38,MATCH($A14,入力!$AB$30:$AB$38,0),6)),"")</f>
        <v/>
      </c>
      <c r="K14" s="843" t="e">
        <f>IF($A14= "","",INDEX(入力!$B$30:$Q$38,MATCH($A14,入力!$C$30:$C$38,0),3))</f>
        <v>#N/A</v>
      </c>
      <c r="L14" s="833" t="str" cm="1">
        <f t="array" ref="L14">IFERROR(_xlfn.IFS(S2=入力!X25,INDEX(入力!$B$30:$AC$38,MATCH($A14,入力!$Y$30:$Y$38,0),8),S2=入力!AA25,INDEX(入力!$B$30:$AC$38,MATCH($A14,入力!$AB$30:$AB$38,0),8)),"")</f>
        <v/>
      </c>
      <c r="M14" s="843" t="e">
        <f>IF($A14= "","",INDEX(入力!$B$30:$Q$38,MATCH($A14,入力!$C$30:$C$38,0),3))</f>
        <v>#N/A</v>
      </c>
      <c r="N14" s="842" t="str" cm="1">
        <f t="array" ref="N14">IFERROR(_xlfn.IFS(S2=入力!X25,INDEX(入力!$B$30:$AC$38,MATCH($A14,入力!$Y$30:$Y$38,0),10),S2=入力!AA25,INDEX(入力!$B$30:$AC$38,MATCH($A14,入力!$AB$30:$AB$38,0),10)),"")</f>
        <v/>
      </c>
      <c r="O14" s="843" t="e">
        <f>IF($A14= "","",INDEX(入力!$B$30:$Q$38,MATCH($A14,入力!$C$30:$C$38,0),3))</f>
        <v>#N/A</v>
      </c>
      <c r="P14" s="833" t="str" cm="1">
        <f t="array" ref="P14">IFERROR(_xlfn.IFS(S2=入力!X25,INDEX(入力!$B$30:$AC$38,MATCH($A14,入力!$Y$30:$Y$38,0),12),S2=入力!AA25,INDEX(入力!$B$30:$AC$38,MATCH($A14,入力!$AB$30:$AB$38,0),12)),"")</f>
        <v/>
      </c>
      <c r="Q14" s="834" t="e">
        <f>IF($A14= "","",INDEX(入力!$B$30:$Q$38,MATCH($A14,入力!$C$30:$C$38,0),3))</f>
        <v>#N/A</v>
      </c>
      <c r="U14" s="858" t="s">
        <v>209</v>
      </c>
      <c r="V14" s="859"/>
      <c r="W14" s="859"/>
      <c r="X14" s="859"/>
      <c r="Y14" s="860"/>
    </row>
    <row r="15" spans="1:25" s="10" customFormat="1" ht="27" customHeight="1" thickBot="1">
      <c r="A15" s="835" t="s">
        <v>45</v>
      </c>
      <c r="B15" s="835"/>
      <c r="C15" s="835"/>
      <c r="D15" s="835"/>
      <c r="E15" s="835"/>
      <c r="F15" s="835"/>
      <c r="G15" s="835"/>
      <c r="H15" s="835"/>
      <c r="I15" s="835"/>
      <c r="J15" s="835"/>
      <c r="K15" s="835"/>
      <c r="L15" s="835"/>
      <c r="M15" s="835"/>
      <c r="N15" s="835"/>
      <c r="O15" s="835"/>
      <c r="P15" s="835"/>
      <c r="Q15" s="835"/>
      <c r="U15" s="134" t="s">
        <v>210</v>
      </c>
      <c r="V15" s="135" t="s">
        <v>210</v>
      </c>
      <c r="W15" s="135" t="s">
        <v>210</v>
      </c>
      <c r="X15" s="135" t="s">
        <v>210</v>
      </c>
      <c r="Y15" s="136" t="s">
        <v>210</v>
      </c>
    </row>
    <row r="16" spans="1:25" s="10" customFormat="1" ht="27" customHeight="1">
      <c r="A16" s="18" t="s">
        <v>46</v>
      </c>
      <c r="B16" s="836" t="s">
        <v>38</v>
      </c>
      <c r="C16" s="837"/>
      <c r="D16" s="838"/>
      <c r="E16" s="276" t="s">
        <v>51</v>
      </c>
      <c r="F16" s="276" t="s">
        <v>52</v>
      </c>
      <c r="G16" s="755" t="s">
        <v>47</v>
      </c>
      <c r="H16" s="784"/>
      <c r="I16" s="784"/>
      <c r="J16" s="784"/>
      <c r="K16" s="276" t="s">
        <v>53</v>
      </c>
      <c r="L16" s="755" t="s">
        <v>39</v>
      </c>
      <c r="M16" s="784"/>
      <c r="N16" s="762"/>
      <c r="O16" s="277" t="s">
        <v>54</v>
      </c>
      <c r="P16" s="277" t="s">
        <v>55</v>
      </c>
      <c r="Q16" s="278" t="s">
        <v>56</v>
      </c>
      <c r="U16" s="465" t="s">
        <v>205</v>
      </c>
      <c r="V16" s="466" t="s">
        <v>208</v>
      </c>
      <c r="W16" s="466" t="s">
        <v>207</v>
      </c>
      <c r="X16" s="466" t="s">
        <v>206</v>
      </c>
      <c r="Y16" s="467" t="s">
        <v>278</v>
      </c>
    </row>
    <row r="17" spans="1:25" s="10" customFormat="1" ht="27" customHeight="1">
      <c r="A17" s="259" t="str">
        <f>IF(ROW(A17)-16&gt;MAX(X$17:X$46),"",INDEX(W$17:W$46,MATCH(ROW(A17)-16,X$17:X$46,0)))</f>
        <v/>
      </c>
      <c r="B17" s="747" t="str" cm="1">
        <f t="array" ref="B17">_xlfn.IFS(A17= "","",$S$2=入力!$X$25,INDEX(入力!$D$43:$X$72,MATCH(A17,入力!$Y$43:$Y$72,0),1),$S$2=入力!$AA$25,INDEX(入力!$D$43:$X$72,MATCH(A17,入力!$AB$43:$AB$72,0),1))</f>
        <v/>
      </c>
      <c r="C17" s="748" t="e">
        <f>IF(入力!#REF!="","",+入力!#REF!)</f>
        <v>#REF!</v>
      </c>
      <c r="D17" s="749" t="e">
        <f>IF(入力!#REF!="","",+入力!#REF!)</f>
        <v>#REF!</v>
      </c>
      <c r="E17" s="11" t="str" cm="1">
        <f t="array" ref="E17">_xlfn.IFS(A17= "","",$S$2=入力!$X$25,INDEX(入力!$D$43:$X$72,MATCH(A17,入力!$Y$43:$Y$72,0),4),$S$2=入力!$AA$25,INDEX(入力!$D$43:$X$72,MATCH(A17,入力!$AB$43:$AB$72,0),4))</f>
        <v/>
      </c>
      <c r="F17" s="16" t="str" cm="1">
        <f t="array" ref="F17">_xlfn.IFS(A17= "","",$S$2=入力!$X$25,INDEX(入力!$D$43:$X$72,MATCH(A17,入力!$Y$43:$Y$72,0),5),$S$2=入力!$AA$25,INDEX(入力!$D$43:$X$72,MATCH(A17,入力!$AB$43:$AB$72,0),5))</f>
        <v/>
      </c>
      <c r="G17" s="816" t="str" cm="1">
        <f t="array" ref="G17">_xlfn.IFS(A17= "","",$S$2=入力!$X$25,INDEX(入力!$D$43:$X$72,MATCH(A17,入力!$Y$43:$Y$72,0),6),$S$2=入力!$AA$25,INDEX(入力!$D$43:$X$72,MATCH(A17,入力!$AB$43:$AB$72,0),6))</f>
        <v/>
      </c>
      <c r="H17" s="817" t="str">
        <f>IF($A18= "","",INDEX(入力!$D$40:$S$65,MATCH($A18,入力!$T$40:$T$40,0),3))</f>
        <v/>
      </c>
      <c r="I17" s="817" t="str">
        <f>IF($A18= "","",INDEX(入力!$D$40:$S$65,MATCH($A18,入力!$T$40:$T$40,0),3))</f>
        <v/>
      </c>
      <c r="J17" s="817" t="str">
        <f>IF($A18= "","",INDEX(入力!$D$40:$S$65,MATCH($A18,入力!$T$40:$T$40,0),3))</f>
        <v/>
      </c>
      <c r="K17" s="16" t="str" cm="1">
        <f t="array" ref="K17">_xlfn.IFS(A17= "","",$S$2=入力!$X$25,INDEX(入力!$D$43:$X$72,MATCH(A17,入力!$Y$43:$Y$72,0),12),$S$2=入力!$AA$25,INDEX(入力!$D$43:$X$72,MATCH(A17,入力!$AB$43:$AB$72,0),12))</f>
        <v/>
      </c>
      <c r="L17" s="813" t="str" cm="1">
        <f t="array" ref="L17">_xlfn.IFS(A17= "","",$S$2=入力!$X$25,INDEX(入力!$D$43:$X$72,MATCH(A17,入力!$Y$43:$Y$72,0),15),$S$2=入力!$AA$25,INDEX(入力!$D$43:$X$72,MATCH(A17,入力!$AB$43:$AB$72,0),15))</f>
        <v/>
      </c>
      <c r="M17" s="814" t="e">
        <f>IF(入力!#REF!="","",+入力!#REF!)</f>
        <v>#REF!</v>
      </c>
      <c r="N17" s="815" t="e">
        <f>IF(入力!#REF!="","",+入力!#REF!)</f>
        <v>#REF!</v>
      </c>
      <c r="O17" s="16" t="str" cm="1">
        <f t="array" ref="O17">_xlfn.IFS(A17= "","",$S$2=入力!$X$25,INDEX(入力!$D$43:$X$72,MATCH(A17,入力!$Y$43:$Y$72,0),18),$S$2=入力!$AA$25,INDEX(入力!$D$43:$X$72,MATCH(A17,入力!$AB$43:$AB$72,0),18))</f>
        <v/>
      </c>
      <c r="P17" s="11"/>
      <c r="Q17" s="19"/>
      <c r="U17" s="465">
        <v>1</v>
      </c>
      <c r="V17" s="468" t="str" cm="1">
        <f t="array" ref="V17">IFERROR(_xlfn.IFS($S$2=入力!$X$25,VLOOKUP(U17,入力!$AG$43:$AG$72,1,FALSE),$S$2=入力!$AA$25,VLOOKUP(U17,入力!$AM$43:$AM$72,1,FALSE)),"")</f>
        <v/>
      </c>
      <c r="W17" s="468" t="str" cm="1">
        <f t="array" ref="W17">IFERROR(_xlfn.IFS($S$2=入力!$X$25,INDEX(入力!$Y$43:$Y$72,MATCH(U17,入力!$AG$43:$AG$72,0),1),$S$2=入力!$AA$25,INDEX(入力!$AB$43:$AB$72,MATCH(U17,入力!$AM$43:$AM$72,0),1)),"")</f>
        <v/>
      </c>
      <c r="X17" s="468" t="str">
        <f>IF(V17="","",MAX(X$16:X16)+1)</f>
        <v/>
      </c>
      <c r="Y17" s="469" t="str">
        <f>IFERROR(IF(VLOOKUP(A17,入力!$AF$79:$AF$108,1,FALSE)="","","☆"),"")</f>
        <v/>
      </c>
    </row>
    <row r="18" spans="1:25" s="10" customFormat="1" ht="27" customHeight="1">
      <c r="A18" s="259" t="str">
        <f t="shared" ref="A18:A30" si="0">IF(ROW(A18)-16&gt;MAX(X$17:X$46),"",INDEX(W$17:W$46,MATCH(ROW(A18)-16,X$17:X$46,0)))</f>
        <v/>
      </c>
      <c r="B18" s="816" t="str" cm="1">
        <f t="array" ref="B18">_xlfn.IFS(A18= "","",$S$2=入力!$X$25,INDEX(入力!$D$43:$X$72,MATCH(A18,入力!$Y$43:$Y$72,0),1),$S$2=入力!$AA$25,INDEX(入力!$D$43:$X$72,MATCH(A18,入力!$AB$43:$AB$72,0),1))</f>
        <v/>
      </c>
      <c r="C18" s="817" t="e">
        <f>IF(入力!#REF!="","",+入力!#REF!)</f>
        <v>#REF!</v>
      </c>
      <c r="D18" s="818" t="e">
        <f>IF(入力!#REF!="","",+入力!#REF!)</f>
        <v>#REF!</v>
      </c>
      <c r="E18" s="11" t="str" cm="1">
        <f t="array" ref="E18">_xlfn.IFS(A18= "","",$S$2=入力!$X$25,INDEX(入力!$D$43:$X$72,MATCH(A18,入力!$Y$43:$Y$72,0),4),$S$2=入力!$AA$25,INDEX(入力!$D$43:$X$72,MATCH(A18,入力!$AB$43:$AB$72,0),4))</f>
        <v/>
      </c>
      <c r="F18" s="16" t="str" cm="1">
        <f t="array" ref="F18">_xlfn.IFS(A18= "","",$S$2=入力!$X$25,INDEX(入力!$D$43:$X$72,MATCH(A18,入力!$Y$43:$Y$72,0),5),$S$2=入力!$AA$25,INDEX(入力!$D$43:$X$72,MATCH(A18,入力!$AB$43:$AB$72,0),5))</f>
        <v/>
      </c>
      <c r="G18" s="816" t="str" cm="1">
        <f t="array" ref="G18">_xlfn.IFS(A18= "","",$S$2=入力!$X$25,INDEX(入力!$D$43:$X$72,MATCH(A18,入力!$Y$43:$Y$72,0),6),$S$2=入力!$AA$25,INDEX(入力!$D$43:$X$72,MATCH(A18,入力!$AB$43:$AB$72,0),6))</f>
        <v/>
      </c>
      <c r="H18" s="817" t="str">
        <f>IF($A19= "","",INDEX(入力!$D$40:$S$65,MATCH($A19,入力!$T$40:$T$40,0),3))</f>
        <v/>
      </c>
      <c r="I18" s="817" t="str">
        <f>IF($A19= "","",INDEX(入力!$D$40:$S$65,MATCH($A19,入力!$T$40:$T$40,0),3))</f>
        <v/>
      </c>
      <c r="J18" s="818" t="str">
        <f>IF($A19= "","",INDEX(入力!$D$40:$S$65,MATCH($A19,入力!$T$40:$T$40,0),3))</f>
        <v/>
      </c>
      <c r="K18" s="16" t="str" cm="1">
        <f t="array" ref="K18">_xlfn.IFS(A18= "","",$S$2=入力!$X$25,INDEX(入力!$D$43:$X$72,MATCH(A18,入力!$Y$43:$Y$72,0),12),$S$2=入力!$AA$25,INDEX(入力!$D$43:$X$72,MATCH(A18,入力!$AB$43:$AB$72,0),12))</f>
        <v/>
      </c>
      <c r="L18" s="813" t="str" cm="1">
        <f t="array" ref="L18">_xlfn.IFS(A18= "","",$S$2=入力!$X$25,INDEX(入力!$D$43:$X$72,MATCH(A18,入力!$Y$43:$Y$72,0),15),$S$2=入力!$AA$25,INDEX(入力!$D$43:$X$72,MATCH(A18,入力!$AB$43:$AB$72,0),15))</f>
        <v/>
      </c>
      <c r="M18" s="814" t="e">
        <f>IF(入力!#REF!="","",+入力!#REF!)</f>
        <v>#REF!</v>
      </c>
      <c r="N18" s="815" t="e">
        <f>IF(入力!#REF!="","",+入力!#REF!)</f>
        <v>#REF!</v>
      </c>
      <c r="O18" s="16" t="str" cm="1">
        <f t="array" ref="O18">_xlfn.IFS(A18= "","",$S$2=入力!$X$25,INDEX(入力!$D$43:$X$72,MATCH(A18,入力!$Y$43:$Y$72,0),18),$S$2=入力!$AA$25,INDEX(入力!$D$43:$X$72,MATCH(A18,入力!$AB$43:$AB$72,0),18))</f>
        <v/>
      </c>
      <c r="P18" s="11"/>
      <c r="Q18" s="19"/>
      <c r="U18" s="465">
        <v>2</v>
      </c>
      <c r="V18" s="468" t="str" cm="1">
        <f t="array" ref="V18">IFERROR(_xlfn.IFS($S$2=入力!$X$25,VLOOKUP(U18,入力!$AG$43:$AG$72,1,FALSE),$S$2=入力!$AA$25,VLOOKUP(U18,入力!$AM$43:$AM$72,1,FALSE)),"")</f>
        <v/>
      </c>
      <c r="W18" s="468" t="str" cm="1">
        <f t="array" ref="W18">IFERROR(_xlfn.IFS($S$2=入力!$X$25,INDEX(入力!$Y$43:$Y$72,MATCH(U18,入力!$AG$43:$AG$72,0),1),$S$2=入力!$AA$25,INDEX(入力!$AB$43:$AB$72,MATCH(U18,入力!$AM$43:$AM$72,0),1)),"")</f>
        <v/>
      </c>
      <c r="X18" s="468" t="str">
        <f>IF(V18="","",MAX(X$16:X17)+1)</f>
        <v/>
      </c>
      <c r="Y18" s="469" t="str">
        <f>IFERROR(IF(VLOOKUP(A18,入力!$AF$79:$AF$108,1,FALSE)="","","☆"),"")</f>
        <v/>
      </c>
    </row>
    <row r="19" spans="1:25" s="10" customFormat="1" ht="27" customHeight="1">
      <c r="A19" s="259" t="str">
        <f t="shared" si="0"/>
        <v/>
      </c>
      <c r="B19" s="816" t="str" cm="1">
        <f t="array" ref="B19">_xlfn.IFS(A19= "","",$S$2=入力!$X$25,INDEX(入力!$D$43:$X$72,MATCH(A19,入力!$Y$43:$Y$72,0),1),$S$2=入力!$AA$25,INDEX(入力!$D$43:$X$72,MATCH(A19,入力!$AB$43:$AB$72,0),1))</f>
        <v/>
      </c>
      <c r="C19" s="817" t="e">
        <f>IF(入力!#REF!="","",+入力!#REF!)</f>
        <v>#REF!</v>
      </c>
      <c r="D19" s="818" t="e">
        <f>IF(入力!#REF!="","",+入力!#REF!)</f>
        <v>#REF!</v>
      </c>
      <c r="E19" s="11" t="str" cm="1">
        <f t="array" ref="E19">_xlfn.IFS(A19= "","",$S$2=入力!$X$25,INDEX(入力!$D$43:$X$72,MATCH(A19,入力!$Y$43:$Y$72,0),4),$S$2=入力!$AA$25,INDEX(入力!$D$43:$X$72,MATCH(A19,入力!$AB$43:$AB$72,0),4))</f>
        <v/>
      </c>
      <c r="F19" s="16" t="str" cm="1">
        <f t="array" ref="F19">_xlfn.IFS(A19= "","",$S$2=入力!$X$25,INDEX(入力!$D$43:$X$72,MATCH(A19,入力!$Y$43:$Y$72,0),5),$S$2=入力!$AA$25,INDEX(入力!$D$43:$X$72,MATCH(A19,入力!$AB$43:$AB$72,0),5))</f>
        <v/>
      </c>
      <c r="G19" s="816" t="str" cm="1">
        <f t="array" ref="G19">_xlfn.IFS(A19= "","",$S$2=入力!$X$25,INDEX(入力!$D$43:$X$72,MATCH(A19,入力!$Y$43:$Y$72,0),6),$S$2=入力!$AA$25,INDEX(入力!$D$43:$X$72,MATCH(A19,入力!$AB$43:$AB$72,0),6))</f>
        <v/>
      </c>
      <c r="H19" s="817" t="str">
        <f>IF($A20= "","",INDEX(入力!$D$40:$S$65,MATCH($A20,入力!$T$40:$T$40,0),3))</f>
        <v/>
      </c>
      <c r="I19" s="817" t="str">
        <f>IF($A20= "","",INDEX(入力!$D$40:$S$65,MATCH($A20,入力!$T$40:$T$40,0),3))</f>
        <v/>
      </c>
      <c r="J19" s="818" t="str">
        <f>IF($A20= "","",INDEX(入力!$D$40:$S$65,MATCH($A20,入力!$T$40:$T$40,0),3))</f>
        <v/>
      </c>
      <c r="K19" s="16" t="str" cm="1">
        <f t="array" ref="K19">_xlfn.IFS(A19= "","",$S$2=入力!$X$25,INDEX(入力!$D$43:$X$72,MATCH(A19,入力!$Y$43:$Y$72,0),12),$S$2=入力!$AA$25,INDEX(入力!$D$43:$X$72,MATCH(A19,入力!$AB$43:$AB$72,0),12))</f>
        <v/>
      </c>
      <c r="L19" s="813" t="str" cm="1">
        <f t="array" ref="L19">_xlfn.IFS(A19= "","",$S$2=入力!$X$25,INDEX(入力!$D$43:$X$72,MATCH(A19,入力!$Y$43:$Y$72,0),15),$S$2=入力!$AA$25,INDEX(入力!$D$43:$X$72,MATCH(A19,入力!$AB$43:$AB$72,0),15))</f>
        <v/>
      </c>
      <c r="M19" s="814" t="e">
        <f>IF(入力!#REF!="","",+入力!#REF!)</f>
        <v>#REF!</v>
      </c>
      <c r="N19" s="815" t="e">
        <f>IF(入力!#REF!="","",+入力!#REF!)</f>
        <v>#REF!</v>
      </c>
      <c r="O19" s="16" t="str" cm="1">
        <f t="array" ref="O19">_xlfn.IFS(A19= "","",$S$2=入力!$X$25,INDEX(入力!$D$43:$X$72,MATCH(A19,入力!$Y$43:$Y$72,0),18),$S$2=入力!$AA$25,INDEX(入力!$D$43:$X$72,MATCH(A19,入力!$AB$43:$AB$72,0),18))</f>
        <v/>
      </c>
      <c r="P19" s="11"/>
      <c r="Q19" s="19"/>
      <c r="U19" s="465">
        <v>3</v>
      </c>
      <c r="V19" s="468" t="str" cm="1">
        <f t="array" ref="V19">IFERROR(_xlfn.IFS($S$2=入力!$X$25,VLOOKUP(U19,入力!$AG$43:$AG$72,1,FALSE),$S$2=入力!$AA$25,VLOOKUP(U19,入力!$AM$43:$AM$72,1,FALSE)),"")</f>
        <v/>
      </c>
      <c r="W19" s="468" t="str" cm="1">
        <f t="array" ref="W19">IFERROR(_xlfn.IFS($S$2=入力!$X$25,INDEX(入力!$Y$43:$Y$72,MATCH(U19,入力!$AG$43:$AG$72,0),1),$S$2=入力!$AA$25,INDEX(入力!$AB$43:$AB$72,MATCH(U19,入力!$AM$43:$AM$72,0),1)),"")</f>
        <v/>
      </c>
      <c r="X19" s="468" t="str">
        <f>IF(V19="","",MAX(X$16:X18)+1)</f>
        <v/>
      </c>
      <c r="Y19" s="469" t="str">
        <f>IFERROR(IF(VLOOKUP(A19,入力!$AF$79:$AF$108,1,FALSE)="","","☆"),"")</f>
        <v/>
      </c>
    </row>
    <row r="20" spans="1:25" s="10" customFormat="1" ht="27" customHeight="1">
      <c r="A20" s="259" t="str">
        <f t="shared" si="0"/>
        <v/>
      </c>
      <c r="B20" s="816" t="str" cm="1">
        <f t="array" ref="B20">_xlfn.IFS(A20= "","",$S$2=入力!$X$25,INDEX(入力!$D$43:$X$72,MATCH(A20,入力!$Y$43:$Y$72,0),1),$S$2=入力!$AA$25,INDEX(入力!$D$43:$X$72,MATCH(A20,入力!$AB$43:$AB$72,0),1))</f>
        <v/>
      </c>
      <c r="C20" s="817" t="e">
        <f>IF(入力!#REF!="","",+入力!#REF!)</f>
        <v>#REF!</v>
      </c>
      <c r="D20" s="818" t="e">
        <f>IF(入力!#REF!="","",+入力!#REF!)</f>
        <v>#REF!</v>
      </c>
      <c r="E20" s="11" t="str" cm="1">
        <f t="array" ref="E20">_xlfn.IFS(A20= "","",$S$2=入力!$X$25,INDEX(入力!$D$43:$X$72,MATCH(A20,入力!$Y$43:$Y$72,0),4),$S$2=入力!$AA$25,INDEX(入力!$D$43:$X$72,MATCH(A20,入力!$AB$43:$AB$72,0),4))</f>
        <v/>
      </c>
      <c r="F20" s="16" t="str" cm="1">
        <f t="array" ref="F20">_xlfn.IFS(A20= "","",$S$2=入力!$X$25,INDEX(入力!$D$43:$X$72,MATCH(A20,入力!$Y$43:$Y$72,0),5),$S$2=入力!$AA$25,INDEX(入力!$D$43:$X$72,MATCH(A20,入力!$AB$43:$AB$72,0),5))</f>
        <v/>
      </c>
      <c r="G20" s="816" t="str" cm="1">
        <f t="array" ref="G20">_xlfn.IFS(A20= "","",$S$2=入力!$X$25,INDEX(入力!$D$43:$X$72,MATCH(A20,入力!$Y$43:$Y$72,0),6),$S$2=入力!$AA$25,INDEX(入力!$D$43:$X$72,MATCH(A20,入力!$AB$43:$AB$72,0),6))</f>
        <v/>
      </c>
      <c r="H20" s="817" t="str">
        <f>IF($A21= "","",INDEX(入力!$D$40:$S$65,MATCH($A21,入力!$T$40:$T$40,0),3))</f>
        <v/>
      </c>
      <c r="I20" s="817" t="str">
        <f>IF($A21= "","",INDEX(入力!$D$40:$S$65,MATCH($A21,入力!$T$40:$T$40,0),3))</f>
        <v/>
      </c>
      <c r="J20" s="818" t="str">
        <f>IF($A21= "","",INDEX(入力!$D$40:$S$65,MATCH($A21,入力!$T$40:$T$40,0),3))</f>
        <v/>
      </c>
      <c r="K20" s="16" t="str" cm="1">
        <f t="array" ref="K20">_xlfn.IFS(A20= "","",$S$2=入力!$X$25,INDEX(入力!$D$43:$X$72,MATCH(A20,入力!$Y$43:$Y$72,0),12),$S$2=入力!$AA$25,INDEX(入力!$D$43:$X$72,MATCH(A20,入力!$AB$43:$AB$72,0),12))</f>
        <v/>
      </c>
      <c r="L20" s="813" t="str" cm="1">
        <f t="array" ref="L20">_xlfn.IFS(A20= "","",$S$2=入力!$X$25,INDEX(入力!$D$43:$X$72,MATCH(A20,入力!$Y$43:$Y$72,0),15),$S$2=入力!$AA$25,INDEX(入力!$D$43:$X$72,MATCH(A20,入力!$AB$43:$AB$72,0),15))</f>
        <v/>
      </c>
      <c r="M20" s="814" t="e">
        <f>IF(入力!#REF!="","",+入力!#REF!)</f>
        <v>#REF!</v>
      </c>
      <c r="N20" s="815" t="e">
        <f>IF(入力!#REF!="","",+入力!#REF!)</f>
        <v>#REF!</v>
      </c>
      <c r="O20" s="16" t="str" cm="1">
        <f t="array" ref="O20">_xlfn.IFS(A20= "","",$S$2=入力!$X$25,INDEX(入力!$D$43:$X$72,MATCH(A20,入力!$Y$43:$Y$72,0),18),$S$2=入力!$AA$25,INDEX(入力!$D$43:$X$72,MATCH(A20,入力!$AB$43:$AB$72,0),18))</f>
        <v/>
      </c>
      <c r="P20" s="11"/>
      <c r="Q20" s="19"/>
      <c r="U20" s="465">
        <v>4</v>
      </c>
      <c r="V20" s="468" t="str" cm="1">
        <f t="array" ref="V20">IFERROR(_xlfn.IFS($S$2=入力!$X$25,VLOOKUP(U20,入力!$AG$43:$AG$72,1,FALSE),$S$2=入力!$AA$25,VLOOKUP(U20,入力!$AM$43:$AM$72,1,FALSE)),"")</f>
        <v/>
      </c>
      <c r="W20" s="468" t="str" cm="1">
        <f t="array" ref="W20">IFERROR(_xlfn.IFS($S$2=入力!$X$25,INDEX(入力!$Y$43:$Y$72,MATCH(U20,入力!$AG$43:$AG$72,0),1),$S$2=入力!$AA$25,INDEX(入力!$AB$43:$AB$72,MATCH(U20,入力!$AM$43:$AM$72,0),1)),"")</f>
        <v/>
      </c>
      <c r="X20" s="468" t="str">
        <f>IF(V20="","",MAX(X$16:X19)+1)</f>
        <v/>
      </c>
      <c r="Y20" s="469" t="str">
        <f>IFERROR(IF(VLOOKUP(A20,入力!$AF$79:$AF$108,1,FALSE)="","","☆"),"")</f>
        <v/>
      </c>
    </row>
    <row r="21" spans="1:25" s="10" customFormat="1" ht="27" customHeight="1">
      <c r="A21" s="259" t="str">
        <f t="shared" si="0"/>
        <v/>
      </c>
      <c r="B21" s="816" t="str" cm="1">
        <f t="array" ref="B21">_xlfn.IFS(A21= "","",$S$2=入力!$X$25,INDEX(入力!$D$43:$X$72,MATCH(A21,入力!$Y$43:$Y$72,0),1),$S$2=入力!$AA$25,INDEX(入力!$D$43:$X$72,MATCH(A21,入力!$AB$43:$AB$72,0),1))</f>
        <v/>
      </c>
      <c r="C21" s="817" t="e">
        <f>IF(入力!#REF!="","",+入力!#REF!)</f>
        <v>#REF!</v>
      </c>
      <c r="D21" s="818" t="e">
        <f>IF(入力!#REF!="","",+入力!#REF!)</f>
        <v>#REF!</v>
      </c>
      <c r="E21" s="11" t="str" cm="1">
        <f t="array" ref="E21">_xlfn.IFS(A21= "","",$S$2=入力!$X$25,INDEX(入力!$D$43:$X$72,MATCH(A21,入力!$Y$43:$Y$72,0),4),$S$2=入力!$AA$25,INDEX(入力!$D$43:$X$72,MATCH(A21,入力!$AB$43:$AB$72,0),4))</f>
        <v/>
      </c>
      <c r="F21" s="16" t="str" cm="1">
        <f t="array" ref="F21">_xlfn.IFS(A21= "","",$S$2=入力!$X$25,INDEX(入力!$D$43:$X$72,MATCH(A21,入力!$Y$43:$Y$72,0),5),$S$2=入力!$AA$25,INDEX(入力!$D$43:$X$72,MATCH(A21,入力!$AB$43:$AB$72,0),5))</f>
        <v/>
      </c>
      <c r="G21" s="816" t="str" cm="1">
        <f t="array" ref="G21">_xlfn.IFS(A21= "","",$S$2=入力!$X$25,INDEX(入力!$D$43:$X$72,MATCH(A21,入力!$Y$43:$Y$72,0),6),$S$2=入力!$AA$25,INDEX(入力!$D$43:$X$72,MATCH(A21,入力!$AB$43:$AB$72,0),6))</f>
        <v/>
      </c>
      <c r="H21" s="817" t="str">
        <f>IF($A22= "","",INDEX(入力!$D$40:$S$65,MATCH($A22,入力!$T$40:$T$40,0),3))</f>
        <v/>
      </c>
      <c r="I21" s="817" t="str">
        <f>IF($A22= "","",INDEX(入力!$D$40:$S$65,MATCH($A22,入力!$T$40:$T$40,0),3))</f>
        <v/>
      </c>
      <c r="J21" s="818" t="str">
        <f>IF($A22= "","",INDEX(入力!$D$40:$S$65,MATCH($A22,入力!$T$40:$T$40,0),3))</f>
        <v/>
      </c>
      <c r="K21" s="16" t="str" cm="1">
        <f t="array" ref="K21">_xlfn.IFS(A21= "","",$S$2=入力!$X$25,INDEX(入力!$D$43:$X$72,MATCH(A21,入力!$Y$43:$Y$72,0),12),$S$2=入力!$AA$25,INDEX(入力!$D$43:$X$72,MATCH(A21,入力!$AB$43:$AB$72,0),12))</f>
        <v/>
      </c>
      <c r="L21" s="813" t="str" cm="1">
        <f t="array" ref="L21">_xlfn.IFS(A21= "","",$S$2=入力!$X$25,INDEX(入力!$D$43:$X$72,MATCH(A21,入力!$Y$43:$Y$72,0),15),$S$2=入力!$AA$25,INDEX(入力!$D$43:$X$72,MATCH(A21,入力!$AB$43:$AB$72,0),15))</f>
        <v/>
      </c>
      <c r="M21" s="814" t="e">
        <f>IF(入力!#REF!="","",+入力!#REF!)</f>
        <v>#REF!</v>
      </c>
      <c r="N21" s="815" t="e">
        <f>IF(入力!#REF!="","",+入力!#REF!)</f>
        <v>#REF!</v>
      </c>
      <c r="O21" s="16" t="str" cm="1">
        <f t="array" ref="O21">_xlfn.IFS(A21= "","",$S$2=入力!$X$25,INDEX(入力!$D$43:$X$72,MATCH(A21,入力!$Y$43:$Y$72,0),18),$S$2=入力!$AA$25,INDEX(入力!$D$43:$X$72,MATCH(A21,入力!$AB$43:$AB$72,0),18))</f>
        <v/>
      </c>
      <c r="P21" s="11"/>
      <c r="Q21" s="19"/>
      <c r="U21" s="465">
        <v>5</v>
      </c>
      <c r="V21" s="468" t="str" cm="1">
        <f t="array" ref="V21">IFERROR(_xlfn.IFS($S$2=入力!$X$25,VLOOKUP(U21,入力!$AG$43:$AG$72,1,FALSE),$S$2=入力!$AA$25,VLOOKUP(U21,入力!$AM$43:$AM$72,1,FALSE)),"")</f>
        <v/>
      </c>
      <c r="W21" s="468" t="str" cm="1">
        <f t="array" ref="W21">IFERROR(_xlfn.IFS($S$2=入力!$X$25,INDEX(入力!$Y$43:$Y$72,MATCH(U21,入力!$AG$43:$AG$72,0),1),$S$2=入力!$AA$25,INDEX(入力!$AB$43:$AB$72,MATCH(U21,入力!$AM$43:$AM$72,0),1)),"")</f>
        <v/>
      </c>
      <c r="X21" s="468" t="str">
        <f>IF(V21="","",MAX(X$16:X20)+1)</f>
        <v/>
      </c>
      <c r="Y21" s="469" t="str">
        <f>IFERROR(IF(VLOOKUP(A21,入力!$AF$79:$AF$108,1,FALSE)="","","☆"),"")</f>
        <v/>
      </c>
    </row>
    <row r="22" spans="1:25" s="10" customFormat="1" ht="27" customHeight="1">
      <c r="A22" s="259" t="str">
        <f t="shared" si="0"/>
        <v/>
      </c>
      <c r="B22" s="816" t="str" cm="1">
        <f t="array" ref="B22">_xlfn.IFS(A22= "","",$S$2=入力!$X$25,INDEX(入力!$D$43:$X$72,MATCH(A22,入力!$Y$43:$Y$72,0),1),$S$2=入力!$AA$25,INDEX(入力!$D$43:$X$72,MATCH(A22,入力!$AB$43:$AB$72,0),1))</f>
        <v/>
      </c>
      <c r="C22" s="817" t="e">
        <f>IF(入力!#REF!="","",+入力!#REF!)</f>
        <v>#REF!</v>
      </c>
      <c r="D22" s="818" t="e">
        <f>IF(入力!#REF!="","",+入力!#REF!)</f>
        <v>#REF!</v>
      </c>
      <c r="E22" s="11" t="str" cm="1">
        <f t="array" ref="E22">_xlfn.IFS(A22= "","",$S$2=入力!$X$25,INDEX(入力!$D$43:$X$72,MATCH(A22,入力!$Y$43:$Y$72,0),4),$S$2=入力!$AA$25,INDEX(入力!$D$43:$X$72,MATCH(A22,入力!$AB$43:$AB$72,0),4))</f>
        <v/>
      </c>
      <c r="F22" s="16" t="str" cm="1">
        <f t="array" ref="F22">_xlfn.IFS(A22= "","",$S$2=入力!$X$25,INDEX(入力!$D$43:$X$72,MATCH(A22,入力!$Y$43:$Y$72,0),5),$S$2=入力!$AA$25,INDEX(入力!$D$43:$X$72,MATCH(A22,入力!$AB$43:$AB$72,0),5))</f>
        <v/>
      </c>
      <c r="G22" s="816" t="str" cm="1">
        <f t="array" ref="G22">_xlfn.IFS(A22= "","",$S$2=入力!$X$25,INDEX(入力!$D$43:$X$72,MATCH(A22,入力!$Y$43:$Y$72,0),6),$S$2=入力!$AA$25,INDEX(入力!$D$43:$X$72,MATCH(A22,入力!$AB$43:$AB$72,0),6))</f>
        <v/>
      </c>
      <c r="H22" s="817" t="str">
        <f>IF($A23= "","",INDEX(入力!$D$40:$S$65,MATCH($A23,入力!$T$40:$T$40,0),3))</f>
        <v/>
      </c>
      <c r="I22" s="817" t="str">
        <f>IF($A23= "","",INDEX(入力!$D$40:$S$65,MATCH($A23,入力!$T$40:$T$40,0),3))</f>
        <v/>
      </c>
      <c r="J22" s="818" t="str">
        <f>IF($A23= "","",INDEX(入力!$D$40:$S$65,MATCH($A23,入力!$T$40:$T$40,0),3))</f>
        <v/>
      </c>
      <c r="K22" s="16" t="str" cm="1">
        <f t="array" ref="K22">_xlfn.IFS(A22= "","",$S$2=入力!$X$25,INDEX(入力!$D$43:$X$72,MATCH(A22,入力!$Y$43:$Y$72,0),12),$S$2=入力!$AA$25,INDEX(入力!$D$43:$X$72,MATCH(A22,入力!$AB$43:$AB$72,0),12))</f>
        <v/>
      </c>
      <c r="L22" s="813" t="str" cm="1">
        <f t="array" ref="L22">_xlfn.IFS(A22= "","",$S$2=入力!$X$25,INDEX(入力!$D$43:$X$72,MATCH(A22,入力!$Y$43:$Y$72,0),15),$S$2=入力!$AA$25,INDEX(入力!$D$43:$X$72,MATCH(A22,入力!$AB$43:$AB$72,0),15))</f>
        <v/>
      </c>
      <c r="M22" s="814" t="e">
        <f>IF(入力!#REF!="","",+入力!#REF!)</f>
        <v>#REF!</v>
      </c>
      <c r="N22" s="815" t="e">
        <f>IF(入力!#REF!="","",+入力!#REF!)</f>
        <v>#REF!</v>
      </c>
      <c r="O22" s="16" t="str" cm="1">
        <f t="array" ref="O22">_xlfn.IFS(A22= "","",$S$2=入力!$X$25,INDEX(入力!$D$43:$X$72,MATCH(A22,入力!$Y$43:$Y$72,0),18),$S$2=入力!$AA$25,INDEX(入力!$D$43:$X$72,MATCH(A22,入力!$AB$43:$AB$72,0),18))</f>
        <v/>
      </c>
      <c r="P22" s="11"/>
      <c r="Q22" s="19"/>
      <c r="U22" s="465">
        <v>6</v>
      </c>
      <c r="V22" s="468" t="str" cm="1">
        <f t="array" ref="V22">IFERROR(_xlfn.IFS($S$2=入力!$X$25,VLOOKUP(U22,入力!$AG$43:$AG$72,1,FALSE),$S$2=入力!$AA$25,VLOOKUP(U22,入力!$AM$43:$AM$72,1,FALSE)),"")</f>
        <v/>
      </c>
      <c r="W22" s="468" t="str" cm="1">
        <f t="array" ref="W22">IFERROR(_xlfn.IFS($S$2=入力!$X$25,INDEX(入力!$Y$43:$Y$72,MATCH(U22,入力!$AG$43:$AG$72,0),1),$S$2=入力!$AA$25,INDEX(入力!$AB$43:$AB$72,MATCH(U22,入力!$AM$43:$AM$72,0),1)),"")</f>
        <v/>
      </c>
      <c r="X22" s="468" t="str">
        <f>IF(V22="","",MAX(X$16:X21)+1)</f>
        <v/>
      </c>
      <c r="Y22" s="469" t="str">
        <f>IFERROR(IF(VLOOKUP(A22,入力!$AF$79:$AF$108,1,FALSE)="","","☆"),"")</f>
        <v/>
      </c>
    </row>
    <row r="23" spans="1:25" s="10" customFormat="1" ht="27" customHeight="1">
      <c r="A23" s="259" t="str">
        <f t="shared" si="0"/>
        <v/>
      </c>
      <c r="B23" s="816" t="str" cm="1">
        <f t="array" ref="B23">_xlfn.IFS(A23= "","",$S$2=入力!$X$25,INDEX(入力!$D$43:$X$72,MATCH(A23,入力!$Y$43:$Y$72,0),1),$S$2=入力!$AA$25,INDEX(入力!$D$43:$X$72,MATCH(A23,入力!$AB$43:$AB$72,0),1))</f>
        <v/>
      </c>
      <c r="C23" s="817" t="e">
        <f>IF(入力!#REF!="","",+入力!#REF!)</f>
        <v>#REF!</v>
      </c>
      <c r="D23" s="818" t="e">
        <f>IF(入力!#REF!="","",+入力!#REF!)</f>
        <v>#REF!</v>
      </c>
      <c r="E23" s="11" t="str" cm="1">
        <f t="array" ref="E23">_xlfn.IFS(A23= "","",$S$2=入力!$X$25,INDEX(入力!$D$43:$X$72,MATCH(A23,入力!$Y$43:$Y$72,0),4),$S$2=入力!$AA$25,INDEX(入力!$D$43:$X$72,MATCH(A23,入力!$AB$43:$AB$72,0),4))</f>
        <v/>
      </c>
      <c r="F23" s="16" t="str" cm="1">
        <f t="array" ref="F23">_xlfn.IFS(A23= "","",$S$2=入力!$X$25,INDEX(入力!$D$43:$X$72,MATCH(A23,入力!$Y$43:$Y$72,0),5),$S$2=入力!$AA$25,INDEX(入力!$D$43:$X$72,MATCH(A23,入力!$AB$43:$AB$72,0),5))</f>
        <v/>
      </c>
      <c r="G23" s="816" t="str" cm="1">
        <f t="array" ref="G23">_xlfn.IFS(A23= "","",$S$2=入力!$X$25,INDEX(入力!$D$43:$X$72,MATCH(A23,入力!$Y$43:$Y$72,0),6),$S$2=入力!$AA$25,INDEX(入力!$D$43:$X$72,MATCH(A23,入力!$AB$43:$AB$72,0),6))</f>
        <v/>
      </c>
      <c r="H23" s="817" t="str">
        <f>IF($A24= "","",INDEX(入力!$D$40:$S$65,MATCH($A24,入力!$T$40:$T$40,0),3))</f>
        <v/>
      </c>
      <c r="I23" s="817" t="str">
        <f>IF($A24= "","",INDEX(入力!$D$40:$S$65,MATCH($A24,入力!$T$40:$T$40,0),3))</f>
        <v/>
      </c>
      <c r="J23" s="818" t="str">
        <f>IF($A24= "","",INDEX(入力!$D$40:$S$65,MATCH($A24,入力!$T$40:$T$40,0),3))</f>
        <v/>
      </c>
      <c r="K23" s="16" t="str" cm="1">
        <f t="array" ref="K23">_xlfn.IFS(A23= "","",$S$2=入力!$X$25,INDEX(入力!$D$43:$X$72,MATCH(A23,入力!$Y$43:$Y$72,0),12),$S$2=入力!$AA$25,INDEX(入力!$D$43:$X$72,MATCH(A23,入力!$AB$43:$AB$72,0),12))</f>
        <v/>
      </c>
      <c r="L23" s="813" t="str" cm="1">
        <f t="array" ref="L23">_xlfn.IFS(A23= "","",$S$2=入力!$X$25,INDEX(入力!$D$43:$X$72,MATCH(A23,入力!$Y$43:$Y$72,0),15),$S$2=入力!$AA$25,INDEX(入力!$D$43:$X$72,MATCH(A23,入力!$AB$43:$AB$72,0),15))</f>
        <v/>
      </c>
      <c r="M23" s="814" t="e">
        <f>IF(入力!#REF!="","",+入力!#REF!)</f>
        <v>#REF!</v>
      </c>
      <c r="N23" s="815" t="e">
        <f>IF(入力!#REF!="","",+入力!#REF!)</f>
        <v>#REF!</v>
      </c>
      <c r="O23" s="16" t="str" cm="1">
        <f t="array" ref="O23">_xlfn.IFS(A23= "","",$S$2=入力!$X$25,INDEX(入力!$D$43:$X$72,MATCH(A23,入力!$Y$43:$Y$72,0),18),$S$2=入力!$AA$25,INDEX(入力!$D$43:$X$72,MATCH(A23,入力!$AB$43:$AB$72,0),18))</f>
        <v/>
      </c>
      <c r="P23" s="11"/>
      <c r="Q23" s="19"/>
      <c r="U23" s="465">
        <v>7</v>
      </c>
      <c r="V23" s="468" t="str" cm="1">
        <f t="array" ref="V23">IFERROR(_xlfn.IFS($S$2=入力!$X$25,VLOOKUP(U23,入力!$AG$43:$AG$72,1,FALSE),$S$2=入力!$AA$25,VLOOKUP(U23,入力!$AM$43:$AM$72,1,FALSE)),"")</f>
        <v/>
      </c>
      <c r="W23" s="468" t="str" cm="1">
        <f t="array" ref="W23">IFERROR(_xlfn.IFS($S$2=入力!$X$25,INDEX(入力!$Y$43:$Y$72,MATCH(U23,入力!$AG$43:$AG$72,0),1),$S$2=入力!$AA$25,INDEX(入力!$AB$43:$AB$72,MATCH(U23,入力!$AM$43:$AM$72,0),1)),"")</f>
        <v/>
      </c>
      <c r="X23" s="468" t="str">
        <f>IF(V23="","",MAX(X$16:X22)+1)</f>
        <v/>
      </c>
      <c r="Y23" s="469" t="str">
        <f>IFERROR(IF(VLOOKUP(A23,入力!$AF$79:$AF$108,1,FALSE)="","","☆"),"")</f>
        <v/>
      </c>
    </row>
    <row r="24" spans="1:25" s="10" customFormat="1" ht="27" customHeight="1">
      <c r="A24" s="259" t="str">
        <f t="shared" si="0"/>
        <v/>
      </c>
      <c r="B24" s="816" t="str" cm="1">
        <f t="array" ref="B24">_xlfn.IFS(A24= "","",$S$2=入力!$X$25,INDEX(入力!$D$43:$X$72,MATCH(A24,入力!$Y$43:$Y$72,0),1),$S$2=入力!$AA$25,INDEX(入力!$D$43:$X$72,MATCH(A24,入力!$AB$43:$AB$72,0),1))</f>
        <v/>
      </c>
      <c r="C24" s="817" t="e">
        <f>IF(入力!#REF!="","",+入力!#REF!)</f>
        <v>#REF!</v>
      </c>
      <c r="D24" s="818" t="e">
        <f>IF(入力!#REF!="","",+入力!#REF!)</f>
        <v>#REF!</v>
      </c>
      <c r="E24" s="11" t="str" cm="1">
        <f t="array" ref="E24">_xlfn.IFS(A24= "","",$S$2=入力!$X$25,INDEX(入力!$D$43:$X$72,MATCH(A24,入力!$Y$43:$Y$72,0),4),$S$2=入力!$AA$25,INDEX(入力!$D$43:$X$72,MATCH(A24,入力!$AB$43:$AB$72,0),4))</f>
        <v/>
      </c>
      <c r="F24" s="16" t="str" cm="1">
        <f t="array" ref="F24">_xlfn.IFS(A24= "","",$S$2=入力!$X$25,INDEX(入力!$D$43:$X$72,MATCH(A24,入力!$Y$43:$Y$72,0),5),$S$2=入力!$AA$25,INDEX(入力!$D$43:$X$72,MATCH(A24,入力!$AB$43:$AB$72,0),5))</f>
        <v/>
      </c>
      <c r="G24" s="816" t="str" cm="1">
        <f t="array" ref="G24">_xlfn.IFS(A24= "","",$S$2=入力!$X$25,INDEX(入力!$D$43:$X$72,MATCH(A24,入力!$Y$43:$Y$72,0),6),$S$2=入力!$AA$25,INDEX(入力!$D$43:$X$72,MATCH(A24,入力!$AB$43:$AB$72,0),6))</f>
        <v/>
      </c>
      <c r="H24" s="817" t="str">
        <f>IF($A25= "","",INDEX(入力!$D$40:$S$65,MATCH($A25,入力!$T$40:$T$40,0),3))</f>
        <v/>
      </c>
      <c r="I24" s="817" t="str">
        <f>IF($A25= "","",INDEX(入力!$D$40:$S$65,MATCH($A25,入力!$T$40:$T$40,0),3))</f>
        <v/>
      </c>
      <c r="J24" s="818" t="str">
        <f>IF($A25= "","",INDEX(入力!$D$40:$S$65,MATCH($A25,入力!$T$40:$T$40,0),3))</f>
        <v/>
      </c>
      <c r="K24" s="16" t="str" cm="1">
        <f t="array" ref="K24">_xlfn.IFS(A24= "","",$S$2=入力!$X$25,INDEX(入力!$D$43:$X$72,MATCH(A24,入力!$Y$43:$Y$72,0),12),$S$2=入力!$AA$25,INDEX(入力!$D$43:$X$72,MATCH(A24,入力!$AB$43:$AB$72,0),12))</f>
        <v/>
      </c>
      <c r="L24" s="813" t="str" cm="1">
        <f t="array" ref="L24">_xlfn.IFS(A24= "","",$S$2=入力!$X$25,INDEX(入力!$D$43:$X$72,MATCH(A24,入力!$Y$43:$Y$72,0),15),$S$2=入力!$AA$25,INDEX(入力!$D$43:$X$72,MATCH(A24,入力!$AB$43:$AB$72,0),15))</f>
        <v/>
      </c>
      <c r="M24" s="814" t="e">
        <f>IF(入力!#REF!="","",+入力!#REF!)</f>
        <v>#REF!</v>
      </c>
      <c r="N24" s="815" t="e">
        <f>IF(入力!#REF!="","",+入力!#REF!)</f>
        <v>#REF!</v>
      </c>
      <c r="O24" s="16" t="str" cm="1">
        <f t="array" ref="O24">_xlfn.IFS(A24= "","",$S$2=入力!$X$25,INDEX(入力!$D$43:$X$72,MATCH(A24,入力!$Y$43:$Y$72,0),18),$S$2=入力!$AA$25,INDEX(入力!$D$43:$X$72,MATCH(A24,入力!$AB$43:$AB$72,0),18))</f>
        <v/>
      </c>
      <c r="P24" s="11"/>
      <c r="Q24" s="19"/>
      <c r="U24" s="465">
        <v>8</v>
      </c>
      <c r="V24" s="468" t="str" cm="1">
        <f t="array" ref="V24">IFERROR(_xlfn.IFS($S$2=入力!$X$25,VLOOKUP(U24,入力!$AG$43:$AG$72,1,FALSE),$S$2=入力!$AA$25,VLOOKUP(U24,入力!$AM$43:$AM$72,1,FALSE)),"")</f>
        <v/>
      </c>
      <c r="W24" s="468" t="str" cm="1">
        <f t="array" ref="W24">IFERROR(_xlfn.IFS($S$2=入力!$X$25,INDEX(入力!$Y$43:$Y$72,MATCH(U24,入力!$AG$43:$AG$72,0),1),$S$2=入力!$AA$25,INDEX(入力!$AB$43:$AB$72,MATCH(U24,入力!$AM$43:$AM$72,0),1)),"")</f>
        <v/>
      </c>
      <c r="X24" s="468" t="str">
        <f>IF(V24="","",MAX(X$16:X23)+1)</f>
        <v/>
      </c>
      <c r="Y24" s="469" t="str">
        <f>IFERROR(IF(VLOOKUP(A24,入力!$AF$79:$AF$108,1,FALSE)="","","☆"),"")</f>
        <v/>
      </c>
    </row>
    <row r="25" spans="1:25" s="10" customFormat="1" ht="27" customHeight="1">
      <c r="A25" s="259" t="str">
        <f t="shared" si="0"/>
        <v/>
      </c>
      <c r="B25" s="816" t="str" cm="1">
        <f t="array" ref="B25">_xlfn.IFS(A25= "","",$S$2=入力!$X$25,INDEX(入力!$D$43:$X$72,MATCH(A25,入力!$Y$43:$Y$72,0),1),$S$2=入力!$AA$25,INDEX(入力!$D$43:$X$72,MATCH(A25,入力!$AB$43:$AB$72,0),1))</f>
        <v/>
      </c>
      <c r="C25" s="817" t="e">
        <f>IF(入力!#REF!="","",+入力!#REF!)</f>
        <v>#REF!</v>
      </c>
      <c r="D25" s="818" t="e">
        <f>IF(入力!#REF!="","",+入力!#REF!)</f>
        <v>#REF!</v>
      </c>
      <c r="E25" s="11" t="str" cm="1">
        <f t="array" ref="E25">_xlfn.IFS(A25= "","",$S$2=入力!$X$25,INDEX(入力!$D$43:$X$72,MATCH(A25,入力!$Y$43:$Y$72,0),4),$S$2=入力!$AA$25,INDEX(入力!$D$43:$X$72,MATCH(A25,入力!$AB$43:$AB$72,0),4))</f>
        <v/>
      </c>
      <c r="F25" s="16" t="str" cm="1">
        <f t="array" ref="F25">_xlfn.IFS(A25= "","",$S$2=入力!$X$25,INDEX(入力!$D$43:$X$72,MATCH(A25,入力!$Y$43:$Y$72,0),5),$S$2=入力!$AA$25,INDEX(入力!$D$43:$X$72,MATCH(A25,入力!$AB$43:$AB$72,0),5))</f>
        <v/>
      </c>
      <c r="G25" s="816" t="str" cm="1">
        <f t="array" ref="G25">_xlfn.IFS(A25= "","",$S$2=入力!$X$25,INDEX(入力!$D$43:$X$72,MATCH(A25,入力!$Y$43:$Y$72,0),6),$S$2=入力!$AA$25,INDEX(入力!$D$43:$X$72,MATCH(A25,入力!$AB$43:$AB$72,0),6))</f>
        <v/>
      </c>
      <c r="H25" s="817" t="str">
        <f>IF($A26= "","",INDEX(入力!$D$40:$S$65,MATCH($A26,入力!$T$40:$T$40,0),3))</f>
        <v/>
      </c>
      <c r="I25" s="817" t="str">
        <f>IF($A26= "","",INDEX(入力!$D$40:$S$65,MATCH($A26,入力!$T$40:$T$40,0),3))</f>
        <v/>
      </c>
      <c r="J25" s="818" t="str">
        <f>IF($A26= "","",INDEX(入力!$D$40:$S$65,MATCH($A26,入力!$T$40:$T$40,0),3))</f>
        <v/>
      </c>
      <c r="K25" s="16" t="str" cm="1">
        <f t="array" ref="K25">_xlfn.IFS(A25= "","",$S$2=入力!$X$25,INDEX(入力!$D$43:$X$72,MATCH(A25,入力!$Y$43:$Y$72,0),12),$S$2=入力!$AA$25,INDEX(入力!$D$43:$X$72,MATCH(A25,入力!$AB$43:$AB$72,0),12))</f>
        <v/>
      </c>
      <c r="L25" s="813" t="str" cm="1">
        <f t="array" ref="L25">_xlfn.IFS(A25= "","",$S$2=入力!$X$25,INDEX(入力!$D$43:$X$72,MATCH(A25,入力!$Y$43:$Y$72,0),15),$S$2=入力!$AA$25,INDEX(入力!$D$43:$X$72,MATCH(A25,入力!$AB$43:$AB$72,0),15))</f>
        <v/>
      </c>
      <c r="M25" s="814" t="e">
        <f>IF(入力!#REF!="","",+入力!#REF!)</f>
        <v>#REF!</v>
      </c>
      <c r="N25" s="815" t="e">
        <f>IF(入力!#REF!="","",+入力!#REF!)</f>
        <v>#REF!</v>
      </c>
      <c r="O25" s="16" t="str" cm="1">
        <f t="array" ref="O25">_xlfn.IFS(A25= "","",$S$2=入力!$X$25,INDEX(入力!$D$43:$X$72,MATCH(A25,入力!$Y$43:$Y$72,0),18),$S$2=入力!$AA$25,INDEX(入力!$D$43:$X$72,MATCH(A25,入力!$AB$43:$AB$72,0),18))</f>
        <v/>
      </c>
      <c r="P25" s="11"/>
      <c r="Q25" s="19"/>
      <c r="U25" s="465">
        <v>9</v>
      </c>
      <c r="V25" s="468" t="str" cm="1">
        <f t="array" ref="V25">IFERROR(_xlfn.IFS($S$2=入力!$X$25,VLOOKUP(U25,入力!$AG$43:$AG$72,1,FALSE),$S$2=入力!$AA$25,VLOOKUP(U25,入力!$AM$43:$AM$72,1,FALSE)),"")</f>
        <v/>
      </c>
      <c r="W25" s="468" t="str" cm="1">
        <f t="array" ref="W25">IFERROR(_xlfn.IFS($S$2=入力!$X$25,INDEX(入力!$Y$43:$Y$72,MATCH(U25,入力!$AG$43:$AG$72,0),1),$S$2=入力!$AA$25,INDEX(入力!$AB$43:$AB$72,MATCH(U25,入力!$AM$43:$AM$72,0),1)),"")</f>
        <v/>
      </c>
      <c r="X25" s="468" t="str">
        <f>IF(V25="","",MAX(X$16:X24)+1)</f>
        <v/>
      </c>
      <c r="Y25" s="469" t="str">
        <f>IFERROR(IF(VLOOKUP(A25,入力!$AF$79:$AF$108,1,FALSE)="","","☆"),"")</f>
        <v/>
      </c>
    </row>
    <row r="26" spans="1:25" s="10" customFormat="1" ht="27" customHeight="1">
      <c r="A26" s="259" t="str">
        <f t="shared" si="0"/>
        <v/>
      </c>
      <c r="B26" s="816" t="str" cm="1">
        <f t="array" ref="B26">_xlfn.IFS(A26= "","",$S$2=入力!$X$25,INDEX(入力!$D$43:$X$72,MATCH(A26,入力!$Y$43:$Y$72,0),1),$S$2=入力!$AA$25,INDEX(入力!$D$43:$X$72,MATCH(A26,入力!$AB$43:$AB$72,0),1))</f>
        <v/>
      </c>
      <c r="C26" s="817" t="e">
        <f>IF(入力!#REF!="","",+入力!#REF!)</f>
        <v>#REF!</v>
      </c>
      <c r="D26" s="818" t="e">
        <f>IF(入力!#REF!="","",+入力!#REF!)</f>
        <v>#REF!</v>
      </c>
      <c r="E26" s="11" t="str" cm="1">
        <f t="array" ref="E26">_xlfn.IFS(A26= "","",$S$2=入力!$X$25,INDEX(入力!$D$43:$X$72,MATCH(A26,入力!$Y$43:$Y$72,0),4),$S$2=入力!$AA$25,INDEX(入力!$D$43:$X$72,MATCH(A26,入力!$AB$43:$AB$72,0),4))</f>
        <v/>
      </c>
      <c r="F26" s="16" t="str" cm="1">
        <f t="array" ref="F26">_xlfn.IFS(A26= "","",$S$2=入力!$X$25,INDEX(入力!$D$43:$X$72,MATCH(A26,入力!$Y$43:$Y$72,0),5),$S$2=入力!$AA$25,INDEX(入力!$D$43:$X$72,MATCH(A26,入力!$AB$43:$AB$72,0),5))</f>
        <v/>
      </c>
      <c r="G26" s="816" t="str" cm="1">
        <f t="array" ref="G26">_xlfn.IFS(A26= "","",$S$2=入力!$X$25,INDEX(入力!$D$43:$X$72,MATCH(A26,入力!$Y$43:$Y$72,0),6),$S$2=入力!$AA$25,INDEX(入力!$D$43:$X$72,MATCH(A26,入力!$AB$43:$AB$72,0),6))</f>
        <v/>
      </c>
      <c r="H26" s="817" t="str">
        <f>IF($A27= "","",INDEX(入力!$D$40:$S$65,MATCH($A27,入力!$T$40:$T$40,0),3))</f>
        <v/>
      </c>
      <c r="I26" s="817" t="str">
        <f>IF($A27= "","",INDEX(入力!$D$40:$S$65,MATCH($A27,入力!$T$40:$T$40,0),3))</f>
        <v/>
      </c>
      <c r="J26" s="818" t="str">
        <f>IF($A27= "","",INDEX(入力!$D$40:$S$65,MATCH($A27,入力!$T$40:$T$40,0),3))</f>
        <v/>
      </c>
      <c r="K26" s="16" t="str" cm="1">
        <f t="array" ref="K26">_xlfn.IFS(A26= "","",$S$2=入力!$X$25,INDEX(入力!$D$43:$X$72,MATCH(A26,入力!$Y$43:$Y$72,0),12),$S$2=入力!$AA$25,INDEX(入力!$D$43:$X$72,MATCH(A26,入力!$AB$43:$AB$72,0),12))</f>
        <v/>
      </c>
      <c r="L26" s="813" t="str" cm="1">
        <f t="array" ref="L26">_xlfn.IFS(A26= "","",$S$2=入力!$X$25,INDEX(入力!$D$43:$X$72,MATCH(A26,入力!$Y$43:$Y$72,0),15),$S$2=入力!$AA$25,INDEX(入力!$D$43:$X$72,MATCH(A26,入力!$AB$43:$AB$72,0),15))</f>
        <v/>
      </c>
      <c r="M26" s="814" t="e">
        <f>IF(入力!#REF!="","",+入力!#REF!)</f>
        <v>#REF!</v>
      </c>
      <c r="N26" s="815" t="e">
        <f>IF(入力!#REF!="","",+入力!#REF!)</f>
        <v>#REF!</v>
      </c>
      <c r="O26" s="16" t="str" cm="1">
        <f t="array" ref="O26">_xlfn.IFS(A26= "","",$S$2=入力!$X$25,INDEX(入力!$D$43:$X$72,MATCH(A26,入力!$Y$43:$Y$72,0),18),$S$2=入力!$AA$25,INDEX(入力!$D$43:$X$72,MATCH(A26,入力!$AB$43:$AB$72,0),18))</f>
        <v/>
      </c>
      <c r="P26" s="11"/>
      <c r="Q26" s="19"/>
      <c r="U26" s="465">
        <v>10</v>
      </c>
      <c r="V26" s="468" t="str" cm="1">
        <f t="array" ref="V26">IFERROR(_xlfn.IFS($S$2=入力!$X$25,VLOOKUP(U26,入力!$AG$43:$AG$72,1,FALSE),$S$2=入力!$AA$25,VLOOKUP(U26,入力!$AM$43:$AM$72,1,FALSE)),"")</f>
        <v/>
      </c>
      <c r="W26" s="468" t="str" cm="1">
        <f t="array" ref="W26">IFERROR(_xlfn.IFS($S$2=入力!$X$25,INDEX(入力!$Y$43:$Y$72,MATCH(U26,入力!$AG$43:$AG$72,0),1),$S$2=入力!$AA$25,INDEX(入力!$AB$43:$AB$72,MATCH(U26,入力!$AM$43:$AM$72,0),1)),"")</f>
        <v/>
      </c>
      <c r="X26" s="468" t="str">
        <f>IF(V26="","",MAX(X$16:X25)+1)</f>
        <v/>
      </c>
      <c r="Y26" s="469" t="str">
        <f>IFERROR(IF(VLOOKUP(A26,入力!$AF$79:$AF$108,1,FALSE)="","","☆"),"")</f>
        <v/>
      </c>
    </row>
    <row r="27" spans="1:25" s="10" customFormat="1" ht="27" customHeight="1">
      <c r="A27" s="259" t="str">
        <f t="shared" si="0"/>
        <v/>
      </c>
      <c r="B27" s="747" t="str" cm="1">
        <f t="array" ref="B27">_xlfn.IFS(A27= "","",$S$2=入力!$X$25,INDEX(入力!$D$43:$X$72,MATCH(A27,入力!$Y$43:$Y$72,0),1),$S$2=入力!$AA$25,INDEX(入力!$D$43:$X$72,MATCH(A27,入力!$AB$43:$AB$72,0),1))</f>
        <v/>
      </c>
      <c r="C27" s="748" t="e">
        <f>IF(入力!#REF!="","",+入力!#REF!)</f>
        <v>#REF!</v>
      </c>
      <c r="D27" s="749" t="e">
        <f>IF(入力!#REF!="","",+入力!#REF!)</f>
        <v>#REF!</v>
      </c>
      <c r="E27" s="11" t="str" cm="1">
        <f t="array" ref="E27">_xlfn.IFS(A27= "","",$S$2=入力!$X$25,INDEX(入力!$D$43:$X$72,MATCH(A27,入力!$Y$43:$Y$72,0),4),$S$2=入力!$AA$25,INDEX(入力!$D$43:$X$72,MATCH(A27,入力!$AB$43:$AB$72,0),4))</f>
        <v/>
      </c>
      <c r="F27" s="16" t="str" cm="1">
        <f t="array" ref="F27">_xlfn.IFS(A27= "","",$S$2=入力!$X$25,INDEX(入力!$D$43:$X$72,MATCH(A27,入力!$Y$43:$Y$72,0),5),$S$2=入力!$AA$25,INDEX(入力!$D$43:$X$72,MATCH(A27,入力!$AB$43:$AB$72,0),5))</f>
        <v/>
      </c>
      <c r="G27" s="816" t="str" cm="1">
        <f t="array" ref="G27">_xlfn.IFS(A27= "","",$S$2=入力!$X$25,INDEX(入力!$D$43:$X$72,MATCH(A27,入力!$Y$43:$Y$72,0),6),$S$2=入力!$AA$25,INDEX(入力!$D$43:$X$72,MATCH(A27,入力!$AB$43:$AB$72,0),6))</f>
        <v/>
      </c>
      <c r="H27" s="817" t="str">
        <f>IF($A28= "","",INDEX(入力!$D$40:$S$65,MATCH($A28,入力!$T$40:$T$40,0),3))</f>
        <v/>
      </c>
      <c r="I27" s="817" t="str">
        <f>IF($A28= "","",INDEX(入力!$D$40:$S$65,MATCH($A28,入力!$T$40:$T$40,0),3))</f>
        <v/>
      </c>
      <c r="J27" s="818" t="str">
        <f>IF($A28= "","",INDEX(入力!$D$40:$S$65,MATCH($A28,入力!$T$40:$T$40,0),3))</f>
        <v/>
      </c>
      <c r="K27" s="16" t="str" cm="1">
        <f t="array" ref="K27">_xlfn.IFS(A27= "","",$S$2=入力!$X$25,INDEX(入力!$D$43:$X$72,MATCH(A27,入力!$Y$43:$Y$72,0),12),$S$2=入力!$AA$25,INDEX(入力!$D$43:$X$72,MATCH(A27,入力!$AB$43:$AB$72,0),12))</f>
        <v/>
      </c>
      <c r="L27" s="813" t="str" cm="1">
        <f t="array" ref="L27">_xlfn.IFS(A27= "","",$S$2=入力!$X$25,INDEX(入力!$D$43:$X$72,MATCH(A27,入力!$Y$43:$Y$72,0),15),$S$2=入力!$AA$25,INDEX(入力!$D$43:$X$72,MATCH(A27,入力!$AB$43:$AB$72,0),15))</f>
        <v/>
      </c>
      <c r="M27" s="814" t="e">
        <f>IF(入力!#REF!="","",+入力!#REF!)</f>
        <v>#REF!</v>
      </c>
      <c r="N27" s="815" t="e">
        <f>IF(入力!#REF!="","",+入力!#REF!)</f>
        <v>#REF!</v>
      </c>
      <c r="O27" s="16" t="str" cm="1">
        <f t="array" ref="O27">_xlfn.IFS(A27= "","",$S$2=入力!$X$25,INDEX(入力!$D$43:$X$72,MATCH(A27,入力!$Y$43:$Y$72,0),18),$S$2=入力!$AA$25,INDEX(入力!$D$43:$X$72,MATCH(A27,入力!$AB$43:$AB$72,0),18))</f>
        <v/>
      </c>
      <c r="P27" s="11"/>
      <c r="Q27" s="19"/>
      <c r="U27" s="465">
        <v>11</v>
      </c>
      <c r="V27" s="468" t="str" cm="1">
        <f t="array" ref="V27">IFERROR(_xlfn.IFS($S$2=入力!$X$25,VLOOKUP(U27,入力!$AG$43:$AG$72,1,FALSE),$S$2=入力!$AA$25,VLOOKUP(U27,入力!$AM$43:$AM$72,1,FALSE)),"")</f>
        <v/>
      </c>
      <c r="W27" s="468" t="str" cm="1">
        <f t="array" ref="W27">IFERROR(_xlfn.IFS($S$2=入力!$X$25,INDEX(入力!$Y$43:$Y$72,MATCH(U27,入力!$AG$43:$AG$72,0),1),$S$2=入力!$AA$25,INDEX(入力!$AB$43:$AB$72,MATCH(U27,入力!$AM$43:$AM$72,0),1)),"")</f>
        <v/>
      </c>
      <c r="X27" s="468" t="str">
        <f>IF(V27="","",MAX(X$16:X26)+1)</f>
        <v/>
      </c>
      <c r="Y27" s="469" t="str">
        <f>IFERROR(IF(VLOOKUP(A27,入力!$AF$79:$AF$108,1,FALSE)="","","☆"),"")</f>
        <v/>
      </c>
    </row>
    <row r="28" spans="1:25" s="10" customFormat="1" ht="27" customHeight="1">
      <c r="A28" s="260" t="str">
        <f t="shared" si="0"/>
        <v/>
      </c>
      <c r="B28" s="827" t="str" cm="1">
        <f t="array" ref="B28">_xlfn.IFS(A28= "","",$S$2=入力!$X$25,INDEX(入力!$D$43:$X$72,MATCH(A28,入力!$Y$43:$Y$72,0),1),$S$2=入力!$AA$25,INDEX(入力!$D$43:$X$72,MATCH(A28,入力!$AB$43:$AB$72,0),1))</f>
        <v/>
      </c>
      <c r="C28" s="828" t="e">
        <f>IF(入力!#REF!="","",+入力!#REF!)</f>
        <v>#REF!</v>
      </c>
      <c r="D28" s="829" t="e">
        <f>IF(入力!#REF!="","",+入力!#REF!)</f>
        <v>#REF!</v>
      </c>
      <c r="E28" s="247" t="str" cm="1">
        <f t="array" ref="E28">_xlfn.IFS(A28= "","",$S$2=入力!$X$25,INDEX(入力!$D$43:$X$72,MATCH(A28,入力!$Y$43:$Y$72,0),4),$S$2=入力!$AA$25,INDEX(入力!$D$43:$X$72,MATCH(A28,入力!$AB$43:$AB$72,0),4))</f>
        <v/>
      </c>
      <c r="F28" s="248" t="str" cm="1">
        <f t="array" ref="F28">_xlfn.IFS(A28= "","",$S$2=入力!$X$25,INDEX(入力!$D$43:$X$72,MATCH(A28,入力!$Y$43:$Y$72,0),5),$S$2=入力!$AA$25,INDEX(入力!$D$43:$X$72,MATCH(A28,入力!$AB$43:$AB$72,0),5))</f>
        <v/>
      </c>
      <c r="G28" s="827" t="str" cm="1">
        <f t="array" ref="G28">_xlfn.IFS(A28= "","",$S$2=入力!$X$25,INDEX(入力!$D$43:$X$72,MATCH(A28,入力!$Y$43:$Y$72,0),6),$S$2=入力!$AA$25,INDEX(入力!$D$43:$X$72,MATCH(A28,入力!$AB$43:$AB$72,0),6))</f>
        <v/>
      </c>
      <c r="H28" s="828" t="str">
        <f>IF($A29= "","",INDEX(入力!$D$40:$S$65,MATCH($A29,入力!$T$40:$T$40,0),3))</f>
        <v/>
      </c>
      <c r="I28" s="828" t="str">
        <f>IF($A29= "","",INDEX(入力!$D$40:$S$65,MATCH($A29,入力!$T$40:$T$40,0),3))</f>
        <v/>
      </c>
      <c r="J28" s="829" t="str">
        <f>IF($A29= "","",INDEX(入力!$D$40:$S$65,MATCH($A29,入力!$T$40:$T$40,0),3))</f>
        <v/>
      </c>
      <c r="K28" s="248" t="str" cm="1">
        <f t="array" ref="K28">_xlfn.IFS(A28= "","",$S$2=入力!$X$25,INDEX(入力!$D$43:$X$72,MATCH(A28,入力!$Y$43:$Y$72,0),12),$S$2=入力!$AA$25,INDEX(入力!$D$43:$X$72,MATCH(A28,入力!$AB$43:$AB$72,0),12))</f>
        <v/>
      </c>
      <c r="L28" s="830" t="str" cm="1">
        <f t="array" ref="L28">_xlfn.IFS(A28= "","",$S$2=入力!$X$25,INDEX(入力!$D$43:$X$72,MATCH(A28,入力!$Y$43:$Y$72,0),15),$S$2=入力!$AA$25,INDEX(入力!$D$43:$X$72,MATCH(A28,入力!$AB$43:$AB$72,0),15))</f>
        <v/>
      </c>
      <c r="M28" s="831" t="e">
        <f>IF(入力!#REF!="","",+入力!#REF!)</f>
        <v>#REF!</v>
      </c>
      <c r="N28" s="832" t="e">
        <f>IF(入力!#REF!="","",+入力!#REF!)</f>
        <v>#REF!</v>
      </c>
      <c r="O28" s="249" t="str" cm="1">
        <f t="array" ref="O28">_xlfn.IFS(A28= "","",$S$2=入力!$X$25,INDEX(入力!$D$43:$X$72,MATCH(A28,入力!$Y$43:$Y$72,0),18),$S$2=入力!$AA$25,INDEX(入力!$D$43:$X$72,MATCH(A28,入力!$AB$43:$AB$72,0),18))</f>
        <v/>
      </c>
      <c r="P28" s="250"/>
      <c r="Q28" s="251"/>
      <c r="U28" s="465">
        <v>12</v>
      </c>
      <c r="V28" s="468" t="str" cm="1">
        <f t="array" ref="V28">IFERROR(_xlfn.IFS($S$2=入力!$X$25,VLOOKUP(U28,入力!$AG$43:$AG$72,1,FALSE),$S$2=入力!$AA$25,VLOOKUP(U28,入力!$AM$43:$AM$72,1,FALSE)),"")</f>
        <v/>
      </c>
      <c r="W28" s="468" t="str" cm="1">
        <f t="array" ref="W28">IFERROR(_xlfn.IFS($S$2=入力!$X$25,INDEX(入力!$Y$43:$Y$72,MATCH(U28,入力!$AG$43:$AG$72,0),1),$S$2=入力!$AA$25,INDEX(入力!$AB$43:$AB$72,MATCH(U28,入力!$AM$43:$AM$72,0),1)),"")</f>
        <v/>
      </c>
      <c r="X28" s="468" t="str">
        <f>IF(V28="","",MAX(X$16:X27)+1)</f>
        <v/>
      </c>
      <c r="Y28" s="469" t="str">
        <f>IFERROR(IF(VLOOKUP(A28,入力!$AF$79:$AF$108,1,FALSE)="","","☆"),"")</f>
        <v/>
      </c>
    </row>
    <row r="29" spans="1:25" ht="27" customHeight="1">
      <c r="A29" s="259" t="str">
        <f t="shared" si="0"/>
        <v/>
      </c>
      <c r="B29" s="816" t="str" cm="1">
        <f t="array" ref="B29">_xlfn.IFS(A29= "","",$S$2=入力!$X$25,INDEX(入力!$D$43:$X$72,MATCH(A29,入力!$Y$43:$Y$72,0),1),$S$2=入力!$AA$25,INDEX(入力!$D$43:$X$72,MATCH(A29,入力!$AB$43:$AB$72,0),1))</f>
        <v/>
      </c>
      <c r="C29" s="817" t="e">
        <f>IF(入力!#REF!="","",+入力!#REF!)</f>
        <v>#REF!</v>
      </c>
      <c r="D29" s="818" t="e">
        <f>IF(入力!#REF!="","",+入力!#REF!)</f>
        <v>#REF!</v>
      </c>
      <c r="E29" s="11" t="str" cm="1">
        <f t="array" ref="E29">_xlfn.IFS(A29= "","",$S$2=入力!$X$25,INDEX(入力!$D$43:$X$72,MATCH(A29,入力!$Y$43:$Y$72,0),4),$S$2=入力!$AA$25,INDEX(入力!$D$43:$X$72,MATCH(A29,入力!$AB$43:$AB$72,0),4))</f>
        <v/>
      </c>
      <c r="F29" s="16" t="str" cm="1">
        <f t="array" ref="F29">_xlfn.IFS(A29= "","",$S$2=入力!$X$25,INDEX(入力!$D$43:$X$72,MATCH(A29,入力!$Y$43:$Y$72,0),5),$S$2=入力!$AA$25,INDEX(入力!$D$43:$X$72,MATCH(A29,入力!$AB$43:$AB$72,0),5))</f>
        <v/>
      </c>
      <c r="G29" s="816" t="str" cm="1">
        <f t="array" ref="G29">_xlfn.IFS(A29= "","",$S$2=入力!$X$25,INDEX(入力!$D$43:$X$72,MATCH(A29,入力!$Y$43:$Y$72,0),6),$S$2=入力!$AA$25,INDEX(入力!$D$43:$X$72,MATCH(A29,入力!$AB$43:$AB$72,0),6))</f>
        <v/>
      </c>
      <c r="H29" s="817" t="str">
        <f>IF($A30= "","",INDEX(入力!$D$40:$S$65,MATCH($A30,入力!$T$40:$T$40,0),3))</f>
        <v/>
      </c>
      <c r="I29" s="817" t="str">
        <f>IF($A30= "","",INDEX(入力!$D$40:$S$65,MATCH($A30,入力!$T$40:$T$40,0),3))</f>
        <v/>
      </c>
      <c r="J29" s="818" t="str">
        <f>IF($A30= "","",INDEX(入力!$D$40:$S$65,MATCH($A30,入力!$T$40:$T$40,0),3))</f>
        <v/>
      </c>
      <c r="K29" s="16" t="str" cm="1">
        <f t="array" ref="K29">_xlfn.IFS(A29= "","",$S$2=入力!$X$25,INDEX(入力!$D$43:$X$72,MATCH(A29,入力!$Y$43:$Y$72,0),12),$S$2=入力!$AA$25,INDEX(入力!$D$43:$X$72,MATCH(A29,入力!$AB$43:$AB$72,0),12))</f>
        <v/>
      </c>
      <c r="L29" s="813" t="str" cm="1">
        <f t="array" ref="L29">_xlfn.IFS(A29= "","",$S$2=入力!$X$25,INDEX(入力!$D$43:$X$72,MATCH(A29,入力!$Y$43:$Y$72,0),15),$S$2=入力!$AA$25,INDEX(入力!$D$43:$X$72,MATCH(A29,入力!$AB$43:$AB$72,0),15))</f>
        <v/>
      </c>
      <c r="M29" s="814" t="e">
        <f>IF(入力!#REF!="","",+入力!#REF!)</f>
        <v>#REF!</v>
      </c>
      <c r="N29" s="815" t="e">
        <f>IF(入力!#REF!="","",+入力!#REF!)</f>
        <v>#REF!</v>
      </c>
      <c r="O29" s="16" t="str" cm="1">
        <f t="array" ref="O29">_xlfn.IFS(A29= "","",$S$2=入力!$X$25,INDEX(入力!$D$43:$X$72,MATCH(A29,入力!$Y$43:$Y$72,0),18),$S$2=入力!$AA$25,INDEX(入力!$D$43:$X$72,MATCH(A29,入力!$AB$43:$AB$72,0),18))</f>
        <v/>
      </c>
      <c r="P29" s="11"/>
      <c r="Q29" s="19"/>
      <c r="U29" s="465">
        <v>13</v>
      </c>
      <c r="V29" s="468" t="str" cm="1">
        <f t="array" ref="V29">IFERROR(_xlfn.IFS($S$2=入力!$X$25,VLOOKUP(U29,入力!$AG$43:$AG$72,1,FALSE),$S$2=入力!$AA$25,VLOOKUP(U29,入力!$AM$43:$AM$72,1,FALSE)),"")</f>
        <v/>
      </c>
      <c r="W29" s="468" t="str" cm="1">
        <f t="array" ref="W29">IFERROR(_xlfn.IFS($S$2=入力!$X$25,INDEX(入力!$Y$43:$Y$72,MATCH(U29,入力!$AG$43:$AG$72,0),1),$S$2=入力!$AA$25,INDEX(入力!$AB$43:$AB$72,MATCH(U29,入力!$AM$43:$AM$72,0),1)),"")</f>
        <v/>
      </c>
      <c r="X29" s="468" t="str">
        <f>IF(V29="","",MAX(X$16:X28)+1)</f>
        <v/>
      </c>
      <c r="Y29" s="469" t="str">
        <f>IFERROR(IF(VLOOKUP(A29,入力!$AF$79:$AF$108,1,FALSE)="","","☆"),"")</f>
        <v/>
      </c>
    </row>
    <row r="30" spans="1:25" ht="27" customHeight="1" thickBot="1">
      <c r="A30" s="261" t="str">
        <f t="shared" si="0"/>
        <v/>
      </c>
      <c r="B30" s="821" t="str" cm="1">
        <f t="array" ref="B30">_xlfn.IFS(A30= "","",$S$2=入力!$X$25,INDEX(入力!$D$43:$X$72,MATCH(A30,入力!$Y$43:$Y$72,0),1),$S$2=入力!$AA$25,INDEX(入力!$D$43:$X$72,MATCH(A30,入力!$AB$43:$AB$72,0),1))</f>
        <v/>
      </c>
      <c r="C30" s="822" t="e">
        <f>IF(入力!#REF!="","",+入力!#REF!)</f>
        <v>#REF!</v>
      </c>
      <c r="D30" s="823" t="e">
        <f>IF(入力!#REF!="","",+入力!#REF!)</f>
        <v>#REF!</v>
      </c>
      <c r="E30" s="20" t="str" cm="1">
        <f t="array" ref="E30">_xlfn.IFS(A30= "","",$S$2=入力!$X$25,INDEX(入力!$D$43:$X$72,MATCH(A30,入力!$Y$43:$Y$72,0),4),$S$2=入力!$AA$25,INDEX(入力!$D$43:$X$72,MATCH(A30,入力!$AB$43:$AB$72,0),4))</f>
        <v/>
      </c>
      <c r="F30" s="33" t="str" cm="1">
        <f t="array" ref="F30">_xlfn.IFS(A30= "","",$S$2=入力!$X$25,INDEX(入力!$D$43:$X$72,MATCH(A30,入力!$Y$43:$Y$72,0),5),$S$2=入力!$AA$25,INDEX(入力!$D$43:$X$72,MATCH(A30,入力!$AB$43:$AB$72,0),5))</f>
        <v/>
      </c>
      <c r="G30" s="821" t="str" cm="1">
        <f t="array" ref="G30">_xlfn.IFS(A30= "","",$S$2=入力!$X$25,INDEX(入力!$D$43:$X$72,MATCH(A30,入力!$Y$43:$Y$72,0),6),$S$2=入力!$AA$25,INDEX(入力!$D$43:$X$72,MATCH(A30,入力!$AB$43:$AB$72,0),6))</f>
        <v/>
      </c>
      <c r="H30" s="822" t="str">
        <f>IF($A31= "","",INDEX(入力!$D$40:$S$65,MATCH($A31,入力!$T$40:$T$40,0),3))</f>
        <v/>
      </c>
      <c r="I30" s="822" t="str">
        <f>IF($A31= "","",INDEX(入力!$D$40:$S$65,MATCH($A31,入力!$T$40:$T$40,0),3))</f>
        <v/>
      </c>
      <c r="J30" s="823" t="str">
        <f>IF($A31= "","",INDEX(入力!$D$40:$S$65,MATCH($A31,入力!$T$40:$T$40,0),3))</f>
        <v/>
      </c>
      <c r="K30" s="33" t="str" cm="1">
        <f t="array" ref="K30">_xlfn.IFS(A30= "","",$S$2=入力!$X$25,INDEX(入力!$D$43:$X$72,MATCH(A30,入力!$Y$43:$Y$72,0),12),$S$2=入力!$AA$25,INDEX(入力!$D$43:$X$72,MATCH(A30,入力!$AB$43:$AB$72,0),12))</f>
        <v/>
      </c>
      <c r="L30" s="824" t="str" cm="1">
        <f t="array" ref="L30">_xlfn.IFS(A30= "","",$S$2=入力!$X$25,INDEX(入力!$D$43:$X$72,MATCH(A30,入力!$Y$43:$Y$72,0),15),$S$2=入力!$AA$25,INDEX(入力!$D$43:$X$72,MATCH(A30,入力!$AB$43:$AB$72,0),15))</f>
        <v/>
      </c>
      <c r="M30" s="825" t="e">
        <f>IF(入力!#REF!="","",+入力!#REF!)</f>
        <v>#REF!</v>
      </c>
      <c r="N30" s="826" t="e">
        <f>IF(入力!#REF!="","",+入力!#REF!)</f>
        <v>#REF!</v>
      </c>
      <c r="O30" s="33" t="str" cm="1">
        <f t="array" ref="O30">_xlfn.IFS(A30= "","",$S$2=入力!$X$25,INDEX(入力!$D$43:$X$72,MATCH(A30,入力!$Y$43:$Y$72,0),18),$S$2=入力!$AA$25,INDEX(入力!$D$43:$X$72,MATCH(A30,入力!$AB$43:$AB$72,0),18))</f>
        <v/>
      </c>
      <c r="P30" s="20"/>
      <c r="Q30" s="275"/>
      <c r="U30" s="465">
        <v>14</v>
      </c>
      <c r="V30" s="468" t="str" cm="1">
        <f t="array" ref="V30">IFERROR(_xlfn.IFS($S$2=入力!$X$25,VLOOKUP(U30,入力!$AG$43:$AG$72,1,FALSE),$S$2=入力!$AA$25,VLOOKUP(U30,入力!$AM$43:$AM$72,1,FALSE)),"")</f>
        <v/>
      </c>
      <c r="W30" s="468" t="str" cm="1">
        <f t="array" ref="W30">IFERROR(_xlfn.IFS($S$2=入力!$X$25,INDEX(入力!$Y$43:$Y$72,MATCH(U30,入力!$AG$43:$AG$72,0),1),$S$2=入力!$AA$25,INDEX(入力!$AB$43:$AB$72,MATCH(U30,入力!$AM$43:$AM$72,0),1)),"")</f>
        <v/>
      </c>
      <c r="X30" s="468" t="str">
        <f>IF(V30="","",MAX(X$16:X29)+1)</f>
        <v/>
      </c>
      <c r="Y30" s="469" t="str">
        <f>IFERROR(IF(VLOOKUP(A30,入力!$AF$79:$AF$108,1,FALSE)="","","☆"),"")</f>
        <v/>
      </c>
    </row>
    <row r="31" spans="1:25" ht="27.65" customHeight="1">
      <c r="A31" s="819"/>
      <c r="B31" s="819"/>
      <c r="C31" s="819"/>
      <c r="D31" s="819"/>
      <c r="E31" s="819"/>
      <c r="F31" s="819"/>
      <c r="G31" s="819"/>
      <c r="H31" s="819"/>
      <c r="I31" s="819"/>
      <c r="J31" s="819"/>
      <c r="K31" s="819"/>
      <c r="L31" s="819"/>
      <c r="M31" s="819"/>
      <c r="N31" s="819"/>
      <c r="O31" s="819"/>
      <c r="P31" s="819"/>
      <c r="Q31" s="819"/>
      <c r="U31" s="465">
        <v>15</v>
      </c>
      <c r="V31" s="468" t="str" cm="1">
        <f t="array" ref="V31">IFERROR(_xlfn.IFS($S$2=入力!$X$25,VLOOKUP(U31,入力!$AG$43:$AG$72,1,FALSE),$S$2=入力!$AA$25,VLOOKUP(U31,入力!$AM$43:$AM$72,1,FALSE)),"")</f>
        <v/>
      </c>
      <c r="W31" s="468" t="str" cm="1">
        <f t="array" ref="W31">IFERROR(_xlfn.IFS($S$2=入力!$X$25,INDEX(入力!$Y$43:$Y$72,MATCH(U31,入力!$AG$43:$AG$72,0),1),$S$2=入力!$AA$25,INDEX(入力!$AB$43:$AB$72,MATCH(U31,入力!$AM$43:$AM$72,0),1)),"")</f>
        <v/>
      </c>
      <c r="X31" s="468" t="str">
        <f>IF(V31="","",MAX(X$16:X30)+1)</f>
        <v/>
      </c>
      <c r="Y31" s="469" t="str">
        <f>IFERROR(IF(VLOOKUP(A31,入力!$AF$79:$AF$108,1,FALSE)="","","☆"),"")</f>
        <v/>
      </c>
    </row>
    <row r="32" spans="1:25" ht="27.65" customHeight="1">
      <c r="A32" s="819"/>
      <c r="B32" s="819"/>
      <c r="C32" s="819"/>
      <c r="D32" s="819"/>
      <c r="E32" s="819"/>
      <c r="F32" s="819"/>
      <c r="G32" s="819"/>
      <c r="H32" s="819"/>
      <c r="I32" s="819"/>
      <c r="J32" s="819"/>
      <c r="K32" s="819"/>
      <c r="L32" s="819"/>
      <c r="M32" s="819"/>
      <c r="N32" s="819"/>
      <c r="O32" s="819"/>
      <c r="P32" s="820"/>
      <c r="Q32" s="820"/>
      <c r="U32" s="465">
        <v>16</v>
      </c>
      <c r="V32" s="468" t="str" cm="1">
        <f t="array" ref="V32">IFERROR(_xlfn.IFS($S$2=入力!$X$25,VLOOKUP(U32,入力!$AG$43:$AG$72,1,FALSE),$S$2=入力!$AA$25,VLOOKUP(U32,入力!$AM$43:$AM$72,1,FALSE)),"")</f>
        <v/>
      </c>
      <c r="W32" s="468" t="str" cm="1">
        <f t="array" ref="W32">IFERROR(_xlfn.IFS($S$2=入力!$X$25,INDEX(入力!$Y$43:$Y$72,MATCH(U32,入力!$AG$43:$AG$72,0),1),$S$2=入力!$AA$25,INDEX(入力!$AB$43:$AB$72,MATCH(U32,入力!$AM$43:$AM$72,0),1)),"")</f>
        <v/>
      </c>
      <c r="X32" s="468" t="str">
        <f>IF(V32="","",MAX(X$16:X31)+1)</f>
        <v/>
      </c>
      <c r="Y32" s="469" t="str">
        <f>IFERROR(IF(VLOOKUP(A32,入力!$AF$79:$AF$108,1,FALSE)="","","☆"),"")</f>
        <v/>
      </c>
    </row>
    <row r="33" spans="2:25"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U33" s="465">
        <v>17</v>
      </c>
      <c r="V33" s="468" t="str" cm="1">
        <f t="array" ref="V33">IFERROR(_xlfn.IFS($S$2=入力!$X$25,VLOOKUP(U33,入力!$AG$43:$AG$72,1,FALSE),$S$2=入力!$AA$25,VLOOKUP(U33,入力!$AM$43:$AM$72,1,FALSE)),"")</f>
        <v/>
      </c>
      <c r="W33" s="468" t="str" cm="1">
        <f t="array" ref="W33">IFERROR(_xlfn.IFS($S$2=入力!$X$25,INDEX(入力!$Y$43:$Y$72,MATCH(U33,入力!$AG$43:$AG$72,0),1),$S$2=入力!$AA$25,INDEX(入力!$AB$43:$AB$72,MATCH(U33,入力!$AM$43:$AM$72,0),1)),"")</f>
        <v/>
      </c>
      <c r="X33" s="468" t="str">
        <f>IF(V33="","",MAX(X$16:X32)+1)</f>
        <v/>
      </c>
      <c r="Y33" s="469" t="str">
        <f>IFERROR(IF(VLOOKUP(A33,入力!$AF$79:$AF$108,1,FALSE)="","","☆"),"")</f>
        <v/>
      </c>
    </row>
    <row r="34" spans="2:25">
      <c r="E34" s="9"/>
      <c r="F34" s="9"/>
      <c r="G34" s="9"/>
      <c r="H34" s="9"/>
      <c r="U34" s="465">
        <v>18</v>
      </c>
      <c r="V34" s="468" t="str" cm="1">
        <f t="array" ref="V34">IFERROR(_xlfn.IFS($S$2=入力!$X$25,VLOOKUP(U34,入力!$AG$43:$AG$72,1,FALSE),$S$2=入力!$AA$25,VLOOKUP(U34,入力!$AM$43:$AM$72,1,FALSE)),"")</f>
        <v/>
      </c>
      <c r="W34" s="468" t="str" cm="1">
        <f t="array" ref="W34">IFERROR(_xlfn.IFS($S$2=入力!$X$25,INDEX(入力!$Y$43:$Y$72,MATCH(U34,入力!$AG$43:$AG$72,0),1),$S$2=入力!$AA$25,INDEX(入力!$AB$43:$AB$72,MATCH(U34,入力!$AM$43:$AM$72,0),1)),"")</f>
        <v/>
      </c>
      <c r="X34" s="468" t="str">
        <f>IF(V34="","",MAX(X$16:X33)+1)</f>
        <v/>
      </c>
      <c r="Y34" s="469" t="str">
        <f>IFERROR(IF(VLOOKUP(A34,入力!$AF$79:$AF$108,1,FALSE)="","","☆"),"")</f>
        <v/>
      </c>
    </row>
    <row r="35" spans="2:25">
      <c r="U35" s="465">
        <v>19</v>
      </c>
      <c r="V35" s="468" t="str" cm="1">
        <f t="array" ref="V35">IFERROR(_xlfn.IFS($S$2=入力!$X$25,VLOOKUP(U35,入力!$AG$43:$AG$72,1,FALSE),$S$2=入力!$AA$25,VLOOKUP(U35,入力!$AM$43:$AM$72,1,FALSE)),"")</f>
        <v/>
      </c>
      <c r="W35" s="468" t="str" cm="1">
        <f t="array" ref="W35">IFERROR(_xlfn.IFS($S$2=入力!$X$25,INDEX(入力!$Y$43:$Y$72,MATCH(U35,入力!$AG$43:$AG$72,0),1),$S$2=入力!$AA$25,INDEX(入力!$AB$43:$AB$72,MATCH(U35,入力!$AM$43:$AM$72,0),1)),"")</f>
        <v/>
      </c>
      <c r="X35" s="468" t="str">
        <f>IF(V35="","",MAX(X$16:X34)+1)</f>
        <v/>
      </c>
      <c r="Y35" s="469" t="str">
        <f>IFERROR(IF(VLOOKUP(A35,入力!$AF$79:$AF$108,1,FALSE)="","","☆"),"")</f>
        <v/>
      </c>
    </row>
    <row r="36" spans="2:25">
      <c r="U36" s="465">
        <v>20</v>
      </c>
      <c r="V36" s="468" t="str" cm="1">
        <f t="array" ref="V36">IFERROR(_xlfn.IFS($S$2=入力!$X$25,VLOOKUP(U36,入力!$AG$43:$AG$72,1,FALSE),$S$2=入力!$AA$25,VLOOKUP(U36,入力!$AM$43:$AM$72,1,FALSE)),"")</f>
        <v/>
      </c>
      <c r="W36" s="468" t="str" cm="1">
        <f t="array" ref="W36">IFERROR(_xlfn.IFS($S$2=入力!$X$25,INDEX(入力!$Y$43:$Y$72,MATCH(U36,入力!$AG$43:$AG$72,0),1),$S$2=入力!$AA$25,INDEX(入力!$AB$43:$AB$72,MATCH(U36,入力!$AM$43:$AM$72,0),1)),"")</f>
        <v/>
      </c>
      <c r="X36" s="468" t="str">
        <f>IF(V36="","",MAX(X$16:X35)+1)</f>
        <v/>
      </c>
      <c r="Y36" s="469" t="str">
        <f>IFERROR(IF(VLOOKUP(A36,入力!$AF$79:$AF$108,1,FALSE)="","","☆"),"")</f>
        <v/>
      </c>
    </row>
    <row r="37" spans="2:25">
      <c r="U37" s="465">
        <v>21</v>
      </c>
      <c r="V37" s="468" t="str" cm="1">
        <f t="array" ref="V37">IFERROR(_xlfn.IFS($S$2=入力!$X$25,VLOOKUP(U37,入力!$AG$43:$AG$72,1,FALSE),$S$2=入力!$AA$25,VLOOKUP(U37,入力!$AM$43:$AM$72,1,FALSE)),"")</f>
        <v/>
      </c>
      <c r="W37" s="468" t="str" cm="1">
        <f t="array" ref="W37">IFERROR(_xlfn.IFS($S$2=入力!$X$25,INDEX(入力!$Y$43:$Y$72,MATCH(U37,入力!$AG$43:$AG$72,0),1),$S$2=入力!$AA$25,INDEX(入力!$AB$43:$AB$72,MATCH(U37,入力!$AM$43:$AM$72,0),1)),"")</f>
        <v/>
      </c>
      <c r="X37" s="468" t="str">
        <f>IF(V37="","",MAX(X$16:X36)+1)</f>
        <v/>
      </c>
      <c r="Y37" s="469" t="str">
        <f>IFERROR(IF(VLOOKUP(A37,入力!$AF$79:$AF$108,1,FALSE)="","","☆"),"")</f>
        <v/>
      </c>
    </row>
    <row r="38" spans="2:25">
      <c r="U38" s="465">
        <v>22</v>
      </c>
      <c r="V38" s="468" t="str" cm="1">
        <f t="array" ref="V38">IFERROR(_xlfn.IFS($S$2=入力!$X$25,VLOOKUP(U38,入力!$AG$43:$AG$72,1,FALSE),$S$2=入力!$AA$25,VLOOKUP(U38,入力!$AM$43:$AM$72,1,FALSE)),"")</f>
        <v/>
      </c>
      <c r="W38" s="468" t="str" cm="1">
        <f t="array" ref="W38">IFERROR(_xlfn.IFS($S$2=入力!$X$25,INDEX(入力!$Y$43:$Y$72,MATCH(U38,入力!$AG$43:$AG$72,0),1),$S$2=入力!$AA$25,INDEX(入力!$AB$43:$AB$72,MATCH(U38,入力!$AM$43:$AM$72,0),1)),"")</f>
        <v/>
      </c>
      <c r="X38" s="468" t="str">
        <f>IF(V38="","",MAX(X$16:X37)+1)</f>
        <v/>
      </c>
      <c r="Y38" s="469" t="str">
        <f>IFERROR(IF(VLOOKUP(A38,入力!$AF$79:$AF$108,1,FALSE)="","","☆"),"")</f>
        <v/>
      </c>
    </row>
    <row r="39" spans="2:25">
      <c r="U39" s="465">
        <v>23</v>
      </c>
      <c r="V39" s="468" t="str" cm="1">
        <f t="array" ref="V39">IFERROR(_xlfn.IFS($S$2=入力!$X$25,VLOOKUP(U39,入力!$AG$43:$AG$72,1,FALSE),$S$2=入力!$AA$25,VLOOKUP(U39,入力!$AM$43:$AM$72,1,FALSE)),"")</f>
        <v/>
      </c>
      <c r="W39" s="468" t="str" cm="1">
        <f t="array" ref="W39">IFERROR(_xlfn.IFS($S$2=入力!$X$25,INDEX(入力!$Y$43:$Y$72,MATCH(U39,入力!$AG$43:$AG$72,0),1),$S$2=入力!$AA$25,INDEX(入力!$AB$43:$AB$72,MATCH(U39,入力!$AM$43:$AM$72,0),1)),"")</f>
        <v/>
      </c>
      <c r="X39" s="468" t="str">
        <f>IF(V39="","",MAX(X$16:X38)+1)</f>
        <v/>
      </c>
      <c r="Y39" s="469" t="str">
        <f>IFERROR(IF(VLOOKUP(A39,入力!$AF$79:$AF$108,1,FALSE)="","","☆"),"")</f>
        <v/>
      </c>
    </row>
    <row r="40" spans="2:25">
      <c r="U40" s="465">
        <v>24</v>
      </c>
      <c r="V40" s="468" t="str" cm="1">
        <f t="array" ref="V40">IFERROR(_xlfn.IFS($S$2=入力!$X$25,VLOOKUP(U40,入力!$AG$43:$AG$72,1,FALSE),$S$2=入力!$AA$25,VLOOKUP(U40,入力!$AM$43:$AM$72,1,FALSE)),"")</f>
        <v/>
      </c>
      <c r="W40" s="468" t="str" cm="1">
        <f t="array" ref="W40">IFERROR(_xlfn.IFS($S$2=入力!$X$25,INDEX(入力!$Y$43:$Y$72,MATCH(U40,入力!$AG$43:$AG$72,0),1),$S$2=入力!$AA$25,INDEX(入力!$AB$43:$AB$72,MATCH(U40,入力!$AM$43:$AM$72,0),1)),"")</f>
        <v/>
      </c>
      <c r="X40" s="468" t="str">
        <f>IF(V40="","",MAX(X$16:X39)+1)</f>
        <v/>
      </c>
      <c r="Y40" s="469" t="str">
        <f>IFERROR(IF(VLOOKUP(A40,入力!$AF$79:$AF$108,1,FALSE)="","","☆"),"")</f>
        <v/>
      </c>
    </row>
    <row r="41" spans="2:25">
      <c r="U41" s="465">
        <v>25</v>
      </c>
      <c r="V41" s="468" t="str" cm="1">
        <f t="array" ref="V41">IFERROR(_xlfn.IFS($S$2=入力!$X$25,VLOOKUP(U41,入力!$AG$43:$AG$72,1,FALSE),$S$2=入力!$AA$25,VLOOKUP(U41,入力!$AM$43:$AM$72,1,FALSE)),"")</f>
        <v/>
      </c>
      <c r="W41" s="468" t="str" cm="1">
        <f t="array" ref="W41">IFERROR(_xlfn.IFS($S$2=入力!$X$25,INDEX(入力!$Y$43:$Y$72,MATCH(U41,入力!$AG$43:$AG$72,0),1),$S$2=入力!$AA$25,INDEX(入力!$AB$43:$AB$72,MATCH(U41,入力!$AM$43:$AM$72,0),1)),"")</f>
        <v/>
      </c>
      <c r="X41" s="468" t="str">
        <f>IF(V41="","",MAX(X$16:X40)+1)</f>
        <v/>
      </c>
      <c r="Y41" s="469" t="str">
        <f>IFERROR(IF(VLOOKUP(A41,入力!$AF$79:$AF$108,1,FALSE)="","","☆"),"")</f>
        <v/>
      </c>
    </row>
    <row r="42" spans="2:25">
      <c r="U42" s="465">
        <v>26</v>
      </c>
      <c r="V42" s="468" t="str" cm="1">
        <f t="array" ref="V42">IFERROR(_xlfn.IFS($S$2=入力!$X$25,VLOOKUP(U42,入力!$AG$43:$AG$72,1,FALSE),$S$2=入力!$AA$25,VLOOKUP(U42,入力!$AM$43:$AM$72,1,FALSE)),"")</f>
        <v/>
      </c>
      <c r="W42" s="468" t="str" cm="1">
        <f t="array" ref="W42">IFERROR(_xlfn.IFS($S$2=入力!$X$25,INDEX(入力!$Y$43:$Y$72,MATCH(U42,入力!$AG$43:$AG$72,0),1),$S$2=入力!$AA$25,INDEX(入力!$AB$43:$AB$72,MATCH(U42,入力!$AM$43:$AM$72,0),1)),"")</f>
        <v/>
      </c>
      <c r="X42" s="468" t="str">
        <f>IF(V42="","",MAX(X$16:X41)+1)</f>
        <v/>
      </c>
      <c r="Y42" s="469" t="str">
        <f>IFERROR(IF(VLOOKUP(A42,入力!$AF$79:$AF$108,1,FALSE)="","","☆"),"")</f>
        <v/>
      </c>
    </row>
    <row r="43" spans="2:25">
      <c r="U43" s="465">
        <v>27</v>
      </c>
      <c r="V43" s="468" t="str" cm="1">
        <f t="array" ref="V43">IFERROR(_xlfn.IFS($S$2=入力!$X$25,VLOOKUP(U43,入力!$AG$43:$AG$72,1,FALSE),$S$2=入力!$AA$25,VLOOKUP(U43,入力!$AM$43:$AM$72,1,FALSE)),"")</f>
        <v/>
      </c>
      <c r="W43" s="468" t="str" cm="1">
        <f t="array" ref="W43">IFERROR(_xlfn.IFS($S$2=入力!$X$25,INDEX(入力!$Y$43:$Y$72,MATCH(U43,入力!$AG$43:$AG$72,0),1),$S$2=入力!$AA$25,INDEX(入力!$AB$43:$AB$72,MATCH(U43,入力!$AM$43:$AM$72,0),1)),"")</f>
        <v/>
      </c>
      <c r="X43" s="468" t="str">
        <f>IF(V43="","",MAX(X$16:X42)+1)</f>
        <v/>
      </c>
      <c r="Y43" s="469" t="str">
        <f>IFERROR(IF(VLOOKUP(A43,入力!$AF$79:$AF$108,1,FALSE)="","","☆"),"")</f>
        <v/>
      </c>
    </row>
    <row r="44" spans="2:25">
      <c r="U44" s="465">
        <v>28</v>
      </c>
      <c r="V44" s="468" t="str" cm="1">
        <f t="array" ref="V44">IFERROR(_xlfn.IFS($S$2=入力!$X$25,VLOOKUP(U44,入力!$AG$43:$AG$72,1,FALSE),$S$2=入力!$AA$25,VLOOKUP(U44,入力!$AM$43:$AM$72,1,FALSE)),"")</f>
        <v/>
      </c>
      <c r="W44" s="468" t="str" cm="1">
        <f t="array" ref="W44">IFERROR(_xlfn.IFS($S$2=入力!$X$25,INDEX(入力!$Y$43:$Y$72,MATCH(U44,入力!$AG$43:$AG$72,0),1),$S$2=入力!$AA$25,INDEX(入力!$AB$43:$AB$72,MATCH(U44,入力!$AM$43:$AM$72,0),1)),"")</f>
        <v/>
      </c>
      <c r="X44" s="468" t="str">
        <f>IF(V44="","",MAX(X$16:X43)+1)</f>
        <v/>
      </c>
      <c r="Y44" s="469" t="str">
        <f>IFERROR(IF(VLOOKUP(A44,入力!$AF$79:$AF$108,1,FALSE)="","","☆"),"")</f>
        <v/>
      </c>
    </row>
    <row r="45" spans="2:25">
      <c r="U45" s="465">
        <v>29</v>
      </c>
      <c r="V45" s="468" t="str" cm="1">
        <f t="array" ref="V45">IFERROR(_xlfn.IFS($S$2=入力!$X$25,VLOOKUP(U45,入力!$AG$43:$AG$72,1,FALSE),$S$2=入力!$AA$25,VLOOKUP(U45,入力!$AM$43:$AM$72,1,FALSE)),"")</f>
        <v/>
      </c>
      <c r="W45" s="468" t="str" cm="1">
        <f t="array" ref="W45">IFERROR(_xlfn.IFS($S$2=入力!$X$25,INDEX(入力!$Y$43:$Y$72,MATCH(U45,入力!$AG$43:$AG$72,0),1),$S$2=入力!$AA$25,INDEX(入力!$AB$43:$AB$72,MATCH(U45,入力!$AM$43:$AM$72,0),1)),"")</f>
        <v/>
      </c>
      <c r="X45" s="468" t="str">
        <f>IF(V45="","",MAX(X$16:X44)+1)</f>
        <v/>
      </c>
      <c r="Y45" s="469" t="str">
        <f>IFERROR(IF(VLOOKUP(A45,入力!$AF$79:$AF$108,1,FALSE)="","","☆"),"")</f>
        <v/>
      </c>
    </row>
    <row r="46" spans="2:25" ht="14.5" thickBot="1">
      <c r="U46" s="470">
        <v>30</v>
      </c>
      <c r="V46" s="471" t="str" cm="1">
        <f t="array" ref="V46">IFERROR(_xlfn.IFS($S$2=入力!$X$25,VLOOKUP(U46,入力!$AG$43:$AG$72,1,FALSE),$S$2=入力!$AA$25,VLOOKUP(U46,入力!$AM$43:$AM$72,1,FALSE)),"")</f>
        <v/>
      </c>
      <c r="W46" s="471" t="str" cm="1">
        <f t="array" ref="W46">IFERROR(_xlfn.IFS($S$2=入力!$X$25,INDEX(入力!$Y$43:$Y$72,MATCH(U46,入力!$AG$43:$AG$72,0),1),$S$2=入力!$AA$25,INDEX(入力!$AB$43:$AB$72,MATCH(U46,入力!$AM$43:$AM$72,0),1)),"")</f>
        <v/>
      </c>
      <c r="X46" s="471" t="str">
        <f>IF(V46="","",MAX(X$16:X45)+1)</f>
        <v/>
      </c>
      <c r="Y46" s="472" t="str">
        <f>IFERROR(IF(VLOOKUP(A46,入力!$AF$79:$AF$108,1,FALSE)="","","☆"),"")</f>
        <v/>
      </c>
    </row>
    <row r="47" spans="2:25" ht="14.5" thickTop="1">
      <c r="U47" s="10"/>
    </row>
    <row r="48" spans="2:25">
      <c r="U48" s="10"/>
    </row>
    <row r="49" spans="21:21">
      <c r="U49" s="10"/>
    </row>
    <row r="50" spans="21:21">
      <c r="U50" s="10"/>
    </row>
    <row r="51" spans="21:21">
      <c r="U51" s="10"/>
    </row>
    <row r="52" spans="21:21">
      <c r="U52" s="10"/>
    </row>
    <row r="53" spans="21:21">
      <c r="U53" s="10"/>
    </row>
    <row r="54" spans="21:21">
      <c r="U54" s="10"/>
    </row>
    <row r="55" spans="21:21">
      <c r="U55" s="10"/>
    </row>
    <row r="56" spans="21:21">
      <c r="U56" s="10"/>
    </row>
    <row r="57" spans="21:21">
      <c r="U57" s="10"/>
    </row>
    <row r="58" spans="21:21">
      <c r="U58" s="10"/>
    </row>
    <row r="59" spans="21:21">
      <c r="U59" s="10"/>
    </row>
    <row r="60" spans="21:21">
      <c r="U60" s="10"/>
    </row>
    <row r="61" spans="21:21">
      <c r="U61" s="10"/>
    </row>
    <row r="62" spans="21:21">
      <c r="U62" s="10"/>
    </row>
    <row r="63" spans="21:21">
      <c r="U63" s="10"/>
    </row>
    <row r="64" spans="21:21">
      <c r="U64" s="10"/>
    </row>
    <row r="65" spans="21:21">
      <c r="U65" s="10"/>
    </row>
    <row r="66" spans="21:21">
      <c r="U66" s="10"/>
    </row>
    <row r="67" spans="21:21">
      <c r="U67" s="10"/>
    </row>
    <row r="68" spans="21:21">
      <c r="U68" s="10"/>
    </row>
    <row r="69" spans="21:21">
      <c r="U69" s="10"/>
    </row>
    <row r="70" spans="21:21">
      <c r="U70" s="10"/>
    </row>
    <row r="71" spans="21:21">
      <c r="U71" s="10"/>
    </row>
    <row r="72" spans="21:21">
      <c r="U72" s="10"/>
    </row>
    <row r="73" spans="21:21">
      <c r="U73" s="10"/>
    </row>
    <row r="74" spans="21:21">
      <c r="U74" s="10"/>
    </row>
    <row r="75" spans="21:21">
      <c r="U75" s="10"/>
    </row>
    <row r="76" spans="21:21">
      <c r="U76" s="10"/>
    </row>
    <row r="77" spans="21:21">
      <c r="U77" s="10"/>
    </row>
    <row r="78" spans="21:21">
      <c r="U78" s="10"/>
    </row>
    <row r="79" spans="21:21">
      <c r="U79" s="10"/>
    </row>
    <row r="80" spans="21:21">
      <c r="U80" s="10"/>
    </row>
    <row r="81" spans="21:21">
      <c r="U81" s="10"/>
    </row>
    <row r="82" spans="21:21">
      <c r="U82" s="10"/>
    </row>
    <row r="83" spans="21:21">
      <c r="U83" s="10"/>
    </row>
    <row r="84" spans="21:21">
      <c r="U84" s="10"/>
    </row>
    <row r="85" spans="21:21">
      <c r="U85" s="10"/>
    </row>
    <row r="86" spans="21:21">
      <c r="U86" s="10"/>
    </row>
    <row r="87" spans="21:21">
      <c r="U87" s="10"/>
    </row>
    <row r="88" spans="21:21">
      <c r="U88" s="10"/>
    </row>
    <row r="89" spans="21:21">
      <c r="U89" s="10"/>
    </row>
    <row r="90" spans="21:21">
      <c r="U90" s="10"/>
    </row>
    <row r="91" spans="21:21">
      <c r="U91" s="10"/>
    </row>
    <row r="92" spans="21:21">
      <c r="U92" s="10"/>
    </row>
    <row r="93" spans="21:21">
      <c r="U93" s="10"/>
    </row>
    <row r="94" spans="21:21">
      <c r="U94" s="10"/>
    </row>
    <row r="95" spans="21:21">
      <c r="U95" s="10"/>
    </row>
    <row r="96" spans="21:21">
      <c r="U96" s="10"/>
    </row>
    <row r="97" spans="21:21">
      <c r="U97" s="10"/>
    </row>
    <row r="98" spans="21:21">
      <c r="U98" s="10"/>
    </row>
    <row r="99" spans="21:21">
      <c r="U99" s="10"/>
    </row>
    <row r="100" spans="21:21">
      <c r="U100" s="10"/>
    </row>
    <row r="101" spans="21:21">
      <c r="U101" s="10"/>
    </row>
    <row r="102" spans="21:21">
      <c r="U102" s="10"/>
    </row>
    <row r="103" spans="21:21">
      <c r="U103" s="10"/>
    </row>
    <row r="104" spans="21:21">
      <c r="U104" s="10"/>
    </row>
    <row r="105" spans="21:21">
      <c r="U105" s="10"/>
    </row>
    <row r="106" spans="21:21">
      <c r="U106" s="10"/>
    </row>
    <row r="107" spans="21:21">
      <c r="U107" s="10"/>
    </row>
    <row r="108" spans="21:21">
      <c r="U108" s="10"/>
    </row>
    <row r="109" spans="21:21">
      <c r="U109" s="10"/>
    </row>
    <row r="110" spans="21:21">
      <c r="U110" s="10"/>
    </row>
    <row r="111" spans="21:21">
      <c r="U111" s="10"/>
    </row>
    <row r="112" spans="21:21">
      <c r="U112" s="10"/>
    </row>
    <row r="113" spans="21:21">
      <c r="U113" s="10"/>
    </row>
    <row r="114" spans="21:21">
      <c r="U114" s="10"/>
    </row>
    <row r="115" spans="21:21">
      <c r="U115" s="10"/>
    </row>
    <row r="116" spans="21:21">
      <c r="U116" s="10"/>
    </row>
    <row r="117" spans="21:21">
      <c r="U117" s="10"/>
    </row>
    <row r="118" spans="21:21">
      <c r="U118" s="10"/>
    </row>
    <row r="119" spans="21:21">
      <c r="U119" s="10"/>
    </row>
    <row r="120" spans="21:21">
      <c r="U120" s="10"/>
    </row>
    <row r="121" spans="21:21">
      <c r="U121" s="10"/>
    </row>
    <row r="122" spans="21:21">
      <c r="U122" s="10"/>
    </row>
    <row r="123" spans="21:21">
      <c r="U123" s="10"/>
    </row>
    <row r="124" spans="21:21">
      <c r="U124" s="10"/>
    </row>
    <row r="125" spans="21:21">
      <c r="U125" s="10"/>
    </row>
    <row r="126" spans="21:21">
      <c r="U126" s="10"/>
    </row>
    <row r="127" spans="21:21">
      <c r="U127" s="10"/>
    </row>
    <row r="128" spans="21:21">
      <c r="U128" s="10"/>
    </row>
    <row r="129" spans="21:21">
      <c r="U129" s="10"/>
    </row>
    <row r="130" spans="21:21">
      <c r="U130" s="10"/>
    </row>
    <row r="131" spans="21:21">
      <c r="U131" s="10"/>
    </row>
    <row r="132" spans="21:21">
      <c r="U132" s="10"/>
    </row>
    <row r="133" spans="21:21">
      <c r="U133" s="10"/>
    </row>
    <row r="134" spans="21:21">
      <c r="U134" s="10"/>
    </row>
    <row r="135" spans="21:21">
      <c r="U135" s="10"/>
    </row>
    <row r="136" spans="21:21">
      <c r="U136" s="10"/>
    </row>
    <row r="137" spans="21:21">
      <c r="U137" s="10"/>
    </row>
    <row r="138" spans="21:21">
      <c r="U138" s="10"/>
    </row>
    <row r="139" spans="21:21">
      <c r="U139" s="10"/>
    </row>
    <row r="140" spans="21:21">
      <c r="U140" s="10"/>
    </row>
    <row r="141" spans="21:21">
      <c r="U141" s="10"/>
    </row>
    <row r="142" spans="21:21">
      <c r="U142" s="10"/>
    </row>
    <row r="143" spans="21:21">
      <c r="U143" s="10"/>
    </row>
    <row r="144" spans="21:21">
      <c r="U144" s="10"/>
    </row>
    <row r="145" spans="21:21">
      <c r="U145" s="10"/>
    </row>
    <row r="146" spans="21:21">
      <c r="U146" s="10"/>
    </row>
    <row r="147" spans="21:21">
      <c r="U147" s="10"/>
    </row>
    <row r="148" spans="21:21">
      <c r="U148" s="10"/>
    </row>
    <row r="149" spans="21:21">
      <c r="U149" s="10"/>
    </row>
    <row r="150" spans="21:21">
      <c r="U150" s="10"/>
    </row>
    <row r="151" spans="21:21">
      <c r="U151" s="10"/>
    </row>
    <row r="152" spans="21:21">
      <c r="U152" s="10"/>
    </row>
    <row r="153" spans="21:21">
      <c r="U153" s="10"/>
    </row>
    <row r="154" spans="21:21">
      <c r="U154" s="10"/>
    </row>
    <row r="155" spans="21:21">
      <c r="U155" s="10"/>
    </row>
    <row r="156" spans="21:21">
      <c r="U156" s="10"/>
    </row>
    <row r="157" spans="21:21">
      <c r="U157" s="10"/>
    </row>
    <row r="158" spans="21:21">
      <c r="U158" s="10"/>
    </row>
    <row r="159" spans="21:21">
      <c r="U159" s="10"/>
    </row>
    <row r="160" spans="21:21">
      <c r="U160" s="10"/>
    </row>
    <row r="161" spans="21:21">
      <c r="U161" s="10"/>
    </row>
    <row r="162" spans="21:21">
      <c r="U162" s="10"/>
    </row>
    <row r="163" spans="21:21">
      <c r="U163" s="10"/>
    </row>
    <row r="164" spans="21:21">
      <c r="U164" s="10"/>
    </row>
    <row r="165" spans="21:21">
      <c r="U165" s="10"/>
    </row>
    <row r="166" spans="21:21">
      <c r="U166" s="10"/>
    </row>
    <row r="167" spans="21:21">
      <c r="U167" s="10"/>
    </row>
    <row r="168" spans="21:21">
      <c r="U168" s="10"/>
    </row>
    <row r="169" spans="21:21">
      <c r="U169" s="10"/>
    </row>
    <row r="170" spans="21:21">
      <c r="U170" s="10"/>
    </row>
    <row r="171" spans="21:21">
      <c r="U171" s="10"/>
    </row>
    <row r="172" spans="21:21">
      <c r="U172" s="10"/>
    </row>
    <row r="173" spans="21:21">
      <c r="U173" s="10"/>
    </row>
    <row r="174" spans="21:21">
      <c r="U174" s="10"/>
    </row>
    <row r="175" spans="21:21">
      <c r="U175" s="10"/>
    </row>
    <row r="176" spans="21:21">
      <c r="U176" s="10"/>
    </row>
    <row r="177" spans="21:21">
      <c r="U177" s="10"/>
    </row>
    <row r="178" spans="21:21">
      <c r="U178" s="10"/>
    </row>
    <row r="179" spans="21:21">
      <c r="U179" s="10"/>
    </row>
    <row r="180" spans="21:21">
      <c r="U180" s="10"/>
    </row>
    <row r="181" spans="21:21">
      <c r="U181" s="10"/>
    </row>
    <row r="182" spans="21:21">
      <c r="U182" s="10"/>
    </row>
    <row r="183" spans="21:21">
      <c r="U183" s="10"/>
    </row>
    <row r="184" spans="21:21">
      <c r="U184" s="10"/>
    </row>
    <row r="185" spans="21:21">
      <c r="U185" s="10"/>
    </row>
    <row r="186" spans="21:21">
      <c r="U186" s="10"/>
    </row>
    <row r="187" spans="21:21">
      <c r="U187" s="10"/>
    </row>
    <row r="188" spans="21:21">
      <c r="U188" s="10"/>
    </row>
    <row r="189" spans="21:21">
      <c r="U189" s="10"/>
    </row>
    <row r="190" spans="21:21">
      <c r="U190" s="10"/>
    </row>
    <row r="191" spans="21:21">
      <c r="U191" s="10"/>
    </row>
    <row r="192" spans="21:21">
      <c r="U192" s="10"/>
    </row>
    <row r="193" spans="21:21">
      <c r="U193" s="10"/>
    </row>
    <row r="194" spans="21:21">
      <c r="U194" s="10"/>
    </row>
    <row r="195" spans="21:21">
      <c r="U195" s="10"/>
    </row>
    <row r="196" spans="21:21">
      <c r="U196" s="10"/>
    </row>
    <row r="197" spans="21:21">
      <c r="U197" s="10"/>
    </row>
    <row r="198" spans="21:21">
      <c r="U198" s="10"/>
    </row>
    <row r="199" spans="21:21">
      <c r="U199" s="10"/>
    </row>
    <row r="200" spans="21:21">
      <c r="U200" s="10"/>
    </row>
    <row r="201" spans="21:21">
      <c r="U201" s="10"/>
    </row>
    <row r="202" spans="21:21">
      <c r="U202" s="10"/>
    </row>
    <row r="203" spans="21:21">
      <c r="U203" s="10"/>
    </row>
    <row r="204" spans="21:21">
      <c r="U204" s="10"/>
    </row>
    <row r="205" spans="21:21">
      <c r="U205" s="10"/>
    </row>
    <row r="206" spans="21:21">
      <c r="U206" s="10"/>
    </row>
    <row r="207" spans="21:21">
      <c r="U207" s="10"/>
    </row>
    <row r="208" spans="21:21">
      <c r="U208" s="10"/>
    </row>
    <row r="209" spans="21:21">
      <c r="U209" s="10"/>
    </row>
    <row r="210" spans="21:21">
      <c r="U210" s="10"/>
    </row>
    <row r="211" spans="21:21">
      <c r="U211" s="10"/>
    </row>
    <row r="212" spans="21:21">
      <c r="U212" s="10"/>
    </row>
    <row r="213" spans="21:21">
      <c r="U213" s="10"/>
    </row>
    <row r="214" spans="21:21">
      <c r="U214" s="10"/>
    </row>
    <row r="215" spans="21:21">
      <c r="U215" s="10"/>
    </row>
    <row r="216" spans="21:21">
      <c r="U216" s="10"/>
    </row>
    <row r="217" spans="21:21">
      <c r="U217" s="10"/>
    </row>
    <row r="218" spans="21:21">
      <c r="U218" s="10"/>
    </row>
    <row r="219" spans="21:21">
      <c r="U219" s="10"/>
    </row>
    <row r="220" spans="21:21">
      <c r="U220" s="10"/>
    </row>
    <row r="221" spans="21:21">
      <c r="U221" s="10"/>
    </row>
    <row r="222" spans="21:21">
      <c r="U222" s="10"/>
    </row>
    <row r="223" spans="21:21">
      <c r="U223" s="10"/>
    </row>
    <row r="224" spans="21:21">
      <c r="U224" s="10"/>
    </row>
    <row r="225" spans="21:21">
      <c r="U225" s="10"/>
    </row>
    <row r="226" spans="21:21">
      <c r="U226" s="10"/>
    </row>
    <row r="227" spans="21:21">
      <c r="U227" s="10"/>
    </row>
    <row r="228" spans="21:21">
      <c r="U228" s="10"/>
    </row>
    <row r="229" spans="21:21">
      <c r="U229" s="10"/>
    </row>
    <row r="230" spans="21:21">
      <c r="U230" s="10"/>
    </row>
    <row r="231" spans="21:21">
      <c r="U231" s="10"/>
    </row>
    <row r="232" spans="21:21">
      <c r="U232" s="10"/>
    </row>
    <row r="233" spans="21:21">
      <c r="U233" s="10"/>
    </row>
    <row r="234" spans="21:21">
      <c r="U234" s="10"/>
    </row>
    <row r="235" spans="21:21">
      <c r="U235" s="10"/>
    </row>
    <row r="236" spans="21:21">
      <c r="U236" s="10"/>
    </row>
    <row r="237" spans="21:21">
      <c r="U237" s="10"/>
    </row>
    <row r="238" spans="21:21">
      <c r="U238" s="10"/>
    </row>
    <row r="239" spans="21:21">
      <c r="U239" s="10"/>
    </row>
    <row r="240" spans="21:21">
      <c r="U240" s="10"/>
    </row>
    <row r="241" spans="21:21">
      <c r="U241" s="10"/>
    </row>
    <row r="242" spans="21:21">
      <c r="U242" s="10"/>
    </row>
    <row r="243" spans="21:21">
      <c r="U243" s="10"/>
    </row>
    <row r="244" spans="21:21">
      <c r="U244" s="10"/>
    </row>
    <row r="245" spans="21:21">
      <c r="U245" s="10"/>
    </row>
    <row r="246" spans="21:21">
      <c r="U246" s="10"/>
    </row>
    <row r="247" spans="21:21">
      <c r="U247" s="10"/>
    </row>
    <row r="248" spans="21:21">
      <c r="U248" s="10"/>
    </row>
    <row r="249" spans="21:21">
      <c r="U249" s="10"/>
    </row>
    <row r="250" spans="21:21">
      <c r="U250" s="10"/>
    </row>
    <row r="251" spans="21:21">
      <c r="U251" s="10"/>
    </row>
    <row r="252" spans="21:21">
      <c r="U252" s="10"/>
    </row>
    <row r="253" spans="21:21">
      <c r="U253" s="10"/>
    </row>
    <row r="254" spans="21:21">
      <c r="U254" s="10"/>
    </row>
    <row r="255" spans="21:21">
      <c r="U255" s="10"/>
    </row>
    <row r="256" spans="21:21">
      <c r="U256" s="10"/>
    </row>
    <row r="257" spans="21:21">
      <c r="U257" s="10"/>
    </row>
    <row r="258" spans="21:21">
      <c r="U258" s="10"/>
    </row>
    <row r="259" spans="21:21">
      <c r="U259" s="10"/>
    </row>
    <row r="260" spans="21:21">
      <c r="U260" s="10"/>
    </row>
    <row r="261" spans="21:21">
      <c r="U261" s="10"/>
    </row>
    <row r="262" spans="21:21">
      <c r="U262" s="10"/>
    </row>
    <row r="263" spans="21:21">
      <c r="U263" s="10"/>
    </row>
    <row r="264" spans="21:21">
      <c r="U264" s="10"/>
    </row>
    <row r="265" spans="21:21">
      <c r="U265" s="10"/>
    </row>
    <row r="266" spans="21:21">
      <c r="U266" s="10"/>
    </row>
    <row r="267" spans="21:21">
      <c r="U267" s="10"/>
    </row>
    <row r="268" spans="21:21">
      <c r="U268" s="10"/>
    </row>
    <row r="269" spans="21:21">
      <c r="U269" s="10"/>
    </row>
    <row r="270" spans="21:21">
      <c r="U270" s="10"/>
    </row>
    <row r="271" spans="21:21">
      <c r="U271" s="10"/>
    </row>
    <row r="272" spans="21:21">
      <c r="U272" s="10"/>
    </row>
    <row r="273" spans="21:21">
      <c r="U273" s="10"/>
    </row>
    <row r="274" spans="21:21">
      <c r="U274" s="10"/>
    </row>
    <row r="275" spans="21:21">
      <c r="U275" s="10"/>
    </row>
    <row r="276" spans="21:21">
      <c r="U276" s="10"/>
    </row>
    <row r="277" spans="21:21">
      <c r="U277" s="10"/>
    </row>
    <row r="278" spans="21:21">
      <c r="U278" s="10"/>
    </row>
    <row r="279" spans="21:21">
      <c r="U279" s="10"/>
    </row>
    <row r="280" spans="21:21">
      <c r="U280" s="10"/>
    </row>
    <row r="281" spans="21:21">
      <c r="U281" s="10"/>
    </row>
    <row r="282" spans="21:21">
      <c r="U282" s="10"/>
    </row>
    <row r="283" spans="21:21">
      <c r="U283" s="10"/>
    </row>
    <row r="284" spans="21:21">
      <c r="U284" s="10"/>
    </row>
    <row r="285" spans="21:21">
      <c r="U285" s="10"/>
    </row>
    <row r="286" spans="21:21">
      <c r="U286" s="10"/>
    </row>
    <row r="287" spans="21:21">
      <c r="U287" s="10"/>
    </row>
    <row r="288" spans="21:21">
      <c r="U288" s="10"/>
    </row>
    <row r="289" spans="21:21">
      <c r="U289" s="10"/>
    </row>
    <row r="290" spans="21:21">
      <c r="U290" s="10"/>
    </row>
    <row r="291" spans="21:21">
      <c r="U291" s="10"/>
    </row>
    <row r="292" spans="21:21">
      <c r="U292" s="10"/>
    </row>
    <row r="293" spans="21:21">
      <c r="U293" s="10"/>
    </row>
    <row r="294" spans="21:21">
      <c r="U294" s="10"/>
    </row>
    <row r="295" spans="21:21">
      <c r="U295" s="10"/>
    </row>
    <row r="296" spans="21:21">
      <c r="U296" s="10"/>
    </row>
    <row r="297" spans="21:21">
      <c r="U297" s="10"/>
    </row>
    <row r="298" spans="21:21">
      <c r="U298" s="10"/>
    </row>
    <row r="299" spans="21:21">
      <c r="U299" s="10"/>
    </row>
    <row r="300" spans="21:21">
      <c r="U300" s="10"/>
    </row>
    <row r="301" spans="21:21">
      <c r="U301" s="10"/>
    </row>
    <row r="302" spans="21:21">
      <c r="U302" s="10"/>
    </row>
    <row r="303" spans="21:21">
      <c r="U303" s="10"/>
    </row>
    <row r="304" spans="21:21">
      <c r="U304" s="10"/>
    </row>
    <row r="305" spans="21:21">
      <c r="U305" s="10"/>
    </row>
    <row r="306" spans="21:21">
      <c r="U306" s="10"/>
    </row>
    <row r="307" spans="21:21">
      <c r="U307" s="10"/>
    </row>
    <row r="308" spans="21:21">
      <c r="U308" s="10"/>
    </row>
    <row r="309" spans="21:21">
      <c r="U309" s="10"/>
    </row>
    <row r="310" spans="21:21">
      <c r="U310" s="10"/>
    </row>
    <row r="311" spans="21:21">
      <c r="U311" s="10"/>
    </row>
    <row r="312" spans="21:21">
      <c r="U312" s="10"/>
    </row>
    <row r="313" spans="21:21">
      <c r="U313" s="10"/>
    </row>
    <row r="314" spans="21:21">
      <c r="U314" s="10"/>
    </row>
    <row r="315" spans="21:21">
      <c r="U315" s="10"/>
    </row>
    <row r="316" spans="21:21">
      <c r="U316" s="10"/>
    </row>
    <row r="317" spans="21:21">
      <c r="U317" s="10"/>
    </row>
    <row r="318" spans="21:21">
      <c r="U318" s="10"/>
    </row>
    <row r="319" spans="21:21">
      <c r="U319" s="10"/>
    </row>
    <row r="320" spans="21:21">
      <c r="U320" s="10"/>
    </row>
    <row r="321" spans="21:21">
      <c r="U321" s="10"/>
    </row>
    <row r="322" spans="21:21">
      <c r="U322" s="10"/>
    </row>
    <row r="323" spans="21:21">
      <c r="U323" s="10"/>
    </row>
    <row r="324" spans="21:21">
      <c r="U324" s="10"/>
    </row>
    <row r="325" spans="21:21">
      <c r="U325" s="10"/>
    </row>
    <row r="326" spans="21:21">
      <c r="U326" s="10"/>
    </row>
    <row r="327" spans="21:21">
      <c r="U327" s="10"/>
    </row>
    <row r="328" spans="21:21">
      <c r="U328" s="10"/>
    </row>
  </sheetData>
  <sheetProtection algorithmName="SHA-512" hashValue="a/XqZbNPcHjaL8w42t5sXSEg54ocP/uWyEgN5BK7w7L+4phm+aJld9o3D73/5n3XD8uItQc9sKQcRaErUw+lmw==" saltValue="WlY0MKfebdebXyvlpvZoLg==" spinCount="100000" sheet="1" objects="1" scenarios="1"/>
  <mergeCells count="100">
    <mergeCell ref="U14:Y14"/>
    <mergeCell ref="P13:Q13"/>
    <mergeCell ref="A13:C13"/>
    <mergeCell ref="D13:F13"/>
    <mergeCell ref="G13:I13"/>
    <mergeCell ref="J13:K13"/>
    <mergeCell ref="L13:M13"/>
    <mergeCell ref="F1:P1"/>
    <mergeCell ref="N12:O12"/>
    <mergeCell ref="L11:M11"/>
    <mergeCell ref="L12:M12"/>
    <mergeCell ref="A9:O9"/>
    <mergeCell ref="N10:Q10"/>
    <mergeCell ref="J10:M10"/>
    <mergeCell ref="C1:E1"/>
    <mergeCell ref="A10:C10"/>
    <mergeCell ref="A11:C11"/>
    <mergeCell ref="G6:K6"/>
    <mergeCell ref="L7:N8"/>
    <mergeCell ref="O7:Q8"/>
    <mergeCell ref="A6:B6"/>
    <mergeCell ref="L5:N6"/>
    <mergeCell ref="E3:G3"/>
    <mergeCell ref="G20:J20"/>
    <mergeCell ref="E7:K8"/>
    <mergeCell ref="E6:F6"/>
    <mergeCell ref="N11:O11"/>
    <mergeCell ref="D10:F10"/>
    <mergeCell ref="G10:I10"/>
    <mergeCell ref="N13:O13"/>
    <mergeCell ref="D14:F14"/>
    <mergeCell ref="G11:I11"/>
    <mergeCell ref="G12:I12"/>
    <mergeCell ref="G14:I14"/>
    <mergeCell ref="L19:N19"/>
    <mergeCell ref="L20:N20"/>
    <mergeCell ref="G19:J19"/>
    <mergeCell ref="B20:D20"/>
    <mergeCell ref="O5:Q6"/>
    <mergeCell ref="L28:N28"/>
    <mergeCell ref="G27:J27"/>
    <mergeCell ref="G28:J28"/>
    <mergeCell ref="L25:N25"/>
    <mergeCell ref="L26:N26"/>
    <mergeCell ref="G25:J25"/>
    <mergeCell ref="G26:J26"/>
    <mergeCell ref="L27:N27"/>
    <mergeCell ref="L23:N23"/>
    <mergeCell ref="L24:N24"/>
    <mergeCell ref="G23:J23"/>
    <mergeCell ref="G24:J24"/>
    <mergeCell ref="L21:N21"/>
    <mergeCell ref="L22:N22"/>
    <mergeCell ref="G21:J21"/>
    <mergeCell ref="G22:J22"/>
    <mergeCell ref="L18:N18"/>
    <mergeCell ref="G18:J18"/>
    <mergeCell ref="J14:K14"/>
    <mergeCell ref="N14:O14"/>
    <mergeCell ref="L16:N16"/>
    <mergeCell ref="L14:M14"/>
    <mergeCell ref="G16:J16"/>
    <mergeCell ref="G17:J17"/>
    <mergeCell ref="L17:N17"/>
    <mergeCell ref="P11:Q11"/>
    <mergeCell ref="P12:Q12"/>
    <mergeCell ref="P14:Q14"/>
    <mergeCell ref="E5:K5"/>
    <mergeCell ref="B28:D28"/>
    <mergeCell ref="B17:D17"/>
    <mergeCell ref="B16:D16"/>
    <mergeCell ref="A12:C12"/>
    <mergeCell ref="A14:C14"/>
    <mergeCell ref="A15:Q15"/>
    <mergeCell ref="B18:D18"/>
    <mergeCell ref="B19:D19"/>
    <mergeCell ref="B21:D21"/>
    <mergeCell ref="B22:D22"/>
    <mergeCell ref="B23:D23"/>
    <mergeCell ref="B24:D24"/>
    <mergeCell ref="B25:D25"/>
    <mergeCell ref="B26:D26"/>
    <mergeCell ref="B27:D27"/>
    <mergeCell ref="D12:F12"/>
    <mergeCell ref="A5:B5"/>
    <mergeCell ref="C5:D5"/>
    <mergeCell ref="J12:K12"/>
    <mergeCell ref="C6:D6"/>
    <mergeCell ref="A7:D7"/>
    <mergeCell ref="A8:D8"/>
    <mergeCell ref="J11:K11"/>
    <mergeCell ref="D11:F11"/>
    <mergeCell ref="A31:Q31"/>
    <mergeCell ref="A32:Q32"/>
    <mergeCell ref="B29:D29"/>
    <mergeCell ref="G29:J29"/>
    <mergeCell ref="L29:N29"/>
    <mergeCell ref="B30:D30"/>
    <mergeCell ref="G30:J30"/>
    <mergeCell ref="L30:N30"/>
  </mergeCells>
  <phoneticPr fontId="4"/>
  <conditionalFormatting sqref="A31 A32:O32 A33:Q1048576">
    <cfRule type="containsErrors" dxfId="19" priority="9">
      <formula>ISERROR(A31)</formula>
    </cfRule>
  </conditionalFormatting>
  <conditionalFormatting sqref="A1:F1 Q1 A2:Q2 B3:D3 H3:N3">
    <cfRule type="containsErrors" dxfId="18" priority="10">
      <formula>ISERROR(A1)</formula>
    </cfRule>
  </conditionalFormatting>
  <conditionalFormatting sqref="A4:Q30">
    <cfRule type="containsErrors" dxfId="17" priority="3">
      <formula>ISERROR(A4)</formula>
    </cfRule>
  </conditionalFormatting>
  <conditionalFormatting sqref="S1:S2">
    <cfRule type="containsErrors" dxfId="16" priority="4">
      <formula>ISERROR(S1)</formula>
    </cfRule>
  </conditionalFormatting>
  <conditionalFormatting sqref="U1:X13 U14 U15:X1048576">
    <cfRule type="containsErrors" dxfId="15" priority="8">
      <formula>ISERROR(U1)</formula>
    </cfRule>
  </conditionalFormatting>
  <conditionalFormatting sqref="Y15:Y46">
    <cfRule type="containsErrors" dxfId="14" priority="1">
      <formula>ISERROR(Y15)</formula>
    </cfRule>
  </conditionalFormatting>
  <pageMargins left="0.51181102362204722" right="0.31496062992125984" top="0.74803149606299213" bottom="0.55118110236220474" header="0.31496062992125984" footer="0.31496062992125984"/>
  <pageSetup paperSize="9" scale="97" orientation="portrait" horizontalDpi="4294967293" verticalDpi="36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521E12A-EEE7-4507-9F1E-A7530DDB54DE}">
          <x14:formula1>
            <xm:f>入力!$Q$87:$S$87</xm:f>
          </x14:formula1>
          <xm:sqref>S2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D0F250-48D8-4F7D-A7D8-63124F300AAE}">
  <sheetPr>
    <pageSetUpPr fitToPage="1"/>
  </sheetPr>
  <dimension ref="A1:Y328"/>
  <sheetViews>
    <sheetView showGridLines="0" showZeros="0" zoomScale="85" zoomScaleNormal="85" zoomScaleSheetLayoutView="70" workbookViewId="0">
      <selection activeCell="U7" sqref="U7"/>
    </sheetView>
  </sheetViews>
  <sheetFormatPr defaultColWidth="9" defaultRowHeight="14"/>
  <cols>
    <col min="1" max="1" width="5.81640625" style="9" customWidth="1"/>
    <col min="2" max="17" width="5.81640625" style="8" customWidth="1"/>
    <col min="18" max="18" width="0.81640625" style="8" customWidth="1"/>
    <col min="19" max="19" width="13.6328125" style="8" customWidth="1"/>
    <col min="20" max="20" width="2.453125" style="8" customWidth="1"/>
    <col min="21" max="24" width="9" style="8"/>
    <col min="25" max="25" width="10.6328125" style="8" bestFit="1" customWidth="1"/>
    <col min="26" max="16384" width="9" style="8"/>
  </cols>
  <sheetData>
    <row r="1" spans="1:25" ht="20.149999999999999" customHeight="1" thickTop="1" thickBot="1">
      <c r="A1" s="17"/>
      <c r="B1" s="17"/>
      <c r="C1" s="17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S1" s="390" t="s">
        <v>269</v>
      </c>
      <c r="U1" s="30"/>
      <c r="V1" s="30"/>
      <c r="W1" s="30"/>
      <c r="X1" s="30"/>
    </row>
    <row r="2" spans="1:25" ht="30" customHeight="1" thickTop="1" thickBot="1">
      <c r="B2" s="34"/>
      <c r="C2" s="34"/>
      <c r="D2" s="34"/>
      <c r="E2" s="909" t="str">
        <f>IF(入力!$C$18="","",入力!$C$18)</f>
        <v/>
      </c>
      <c r="F2" s="909"/>
      <c r="G2" s="909"/>
      <c r="H2" s="909"/>
      <c r="I2" s="909"/>
      <c r="J2" s="909"/>
      <c r="K2" s="34" t="s">
        <v>142</v>
      </c>
      <c r="L2" s="34"/>
      <c r="M2" s="34"/>
      <c r="N2" s="34"/>
      <c r="Q2" s="10" t="str">
        <f>+入力!B1</f>
        <v>ver１４</v>
      </c>
      <c r="S2" s="395" t="s">
        <v>291</v>
      </c>
      <c r="T2" s="391" t="s">
        <v>283</v>
      </c>
      <c r="U2" s="30"/>
      <c r="V2" s="30"/>
      <c r="W2" s="30"/>
      <c r="X2" s="30"/>
    </row>
    <row r="3" spans="1:25" ht="20.149999999999999" customHeight="1" thickTop="1" thickBot="1">
      <c r="A3" s="17"/>
      <c r="B3" s="17"/>
      <c r="C3" s="17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U3" s="30"/>
      <c r="V3" s="30"/>
      <c r="W3" s="30"/>
      <c r="X3" s="30"/>
    </row>
    <row r="4" spans="1:25" ht="27" customHeight="1">
      <c r="A4" s="862" t="s">
        <v>0</v>
      </c>
      <c r="B4" s="863"/>
      <c r="C4" s="864" t="s">
        <v>50</v>
      </c>
      <c r="D4" s="865"/>
      <c r="E4" s="866" t="s">
        <v>36</v>
      </c>
      <c r="F4" s="867"/>
      <c r="G4" s="867"/>
      <c r="H4" s="867"/>
      <c r="I4" s="867"/>
      <c r="J4" s="867"/>
      <c r="K4" s="863"/>
      <c r="L4" s="868" t="s">
        <v>48</v>
      </c>
      <c r="M4" s="869"/>
      <c r="N4" s="870"/>
      <c r="O4" s="874" t="str" cm="1">
        <f t="array" ref="O4">IFERROR(_xlfn.IFS(S2="","",S2=入力!X25,入力!X27,S2=入力!AA25,入力!AA27,S2=入力!AD25,入力!AD27),"")</f>
        <v/>
      </c>
      <c r="P4" s="875"/>
      <c r="Q4" s="876"/>
      <c r="U4" s="30"/>
      <c r="V4" s="30"/>
      <c r="W4" s="30"/>
      <c r="X4" s="30"/>
    </row>
    <row r="5" spans="1:25" ht="27" customHeight="1">
      <c r="A5" s="880" t="str" cm="1">
        <f t="array" ref="A5">IFERROR(_xlfn.IFS(S2="","",S2=入力!X25,入力!X21,S2=入力!AA25,入力!AA21,S2=入力!AD25,入力!AD21),"")</f>
        <v/>
      </c>
      <c r="B5" s="881"/>
      <c r="C5" s="882" t="str" cm="1">
        <f t="array" ref="C5">IFERROR(_xlfn.IFS(S2="","",S2=入力!X25,入力!X23,S2=入力!AA25,入力!AA23,S2=入力!AD25,入力!AD23),"")</f>
        <v/>
      </c>
      <c r="D5" s="881"/>
      <c r="E5" s="883" t="s">
        <v>49</v>
      </c>
      <c r="F5" s="884"/>
      <c r="G5" s="816" t="str" cm="1">
        <f t="array" ref="G5">IFERROR(_xlfn.IFS(S2="","",S2=入力!X25,入力!X26,S2=入力!AA25,入力!AA26,S2=入力!AD25,入力!AD26),"")</f>
        <v/>
      </c>
      <c r="H5" s="817"/>
      <c r="I5" s="817"/>
      <c r="J5" s="817"/>
      <c r="K5" s="818"/>
      <c r="L5" s="871"/>
      <c r="M5" s="872"/>
      <c r="N5" s="873"/>
      <c r="O5" s="877"/>
      <c r="P5" s="878"/>
      <c r="Q5" s="879"/>
      <c r="U5" s="30"/>
      <c r="V5" s="30"/>
      <c r="W5" s="30"/>
      <c r="X5" s="30"/>
    </row>
    <row r="6" spans="1:25" ht="27" customHeight="1">
      <c r="A6" s="880" t="s">
        <v>35</v>
      </c>
      <c r="B6" s="910"/>
      <c r="C6" s="910"/>
      <c r="D6" s="881"/>
      <c r="E6" s="911" t="str" cm="1">
        <f t="array" ref="E6">IFERROR(_xlfn.IFS(S2="","",S2=入力!X25,入力!X25,S2=入力!AA25,入力!AA25,S2=入力!AD25,入力!AD25),"")</f>
        <v/>
      </c>
      <c r="F6" s="912"/>
      <c r="G6" s="912"/>
      <c r="H6" s="912"/>
      <c r="I6" s="912"/>
      <c r="J6" s="912"/>
      <c r="K6" s="913"/>
      <c r="L6" s="893" t="s">
        <v>80</v>
      </c>
      <c r="M6" s="894"/>
      <c r="N6" s="895"/>
      <c r="O6" s="830" t="str" cm="1">
        <f t="array" ref="O6">IFERROR(_xlfn.IFS(S2="","",S2=入力!X25,入力!X28,S2=入力!AA25,入力!AA28,S2=入力!AD25,入力!AD28),"")</f>
        <v/>
      </c>
      <c r="P6" s="831"/>
      <c r="Q6" s="899"/>
    </row>
    <row r="7" spans="1:25" ht="27" customHeight="1" thickBot="1">
      <c r="A7" s="917" t="str" cm="1">
        <f t="array" ref="A7">IFERROR(_xlfn.IFS(S2="","",S2=入力!X25,入力!X24,S2=入力!AA25,入力!AA24,S2=入力!AD25,入力!AD24),"")</f>
        <v/>
      </c>
      <c r="B7" s="918"/>
      <c r="C7" s="918"/>
      <c r="D7" s="919"/>
      <c r="E7" s="914"/>
      <c r="F7" s="915"/>
      <c r="G7" s="915"/>
      <c r="H7" s="915"/>
      <c r="I7" s="915"/>
      <c r="J7" s="915"/>
      <c r="K7" s="916"/>
      <c r="L7" s="896"/>
      <c r="M7" s="897"/>
      <c r="N7" s="898"/>
      <c r="O7" s="824"/>
      <c r="P7" s="825"/>
      <c r="Q7" s="900"/>
    </row>
    <row r="8" spans="1:25" ht="27" customHeight="1" thickBot="1">
      <c r="A8" s="835" t="s">
        <v>37</v>
      </c>
      <c r="B8" s="835"/>
      <c r="C8" s="835"/>
      <c r="D8" s="835"/>
      <c r="E8" s="835"/>
      <c r="F8" s="835"/>
      <c r="G8" s="835"/>
      <c r="H8" s="835"/>
      <c r="I8" s="835"/>
      <c r="J8" s="835"/>
      <c r="K8" s="835"/>
      <c r="L8" s="835"/>
      <c r="M8" s="835"/>
      <c r="N8" s="835"/>
      <c r="O8" s="835"/>
      <c r="P8" s="835"/>
      <c r="Q8" s="835"/>
    </row>
    <row r="9" spans="1:25" s="10" customFormat="1" ht="27" customHeight="1">
      <c r="A9" s="907"/>
      <c r="B9" s="908"/>
      <c r="C9" s="908"/>
      <c r="D9" s="755" t="s">
        <v>38</v>
      </c>
      <c r="E9" s="784"/>
      <c r="F9" s="762"/>
      <c r="G9" s="755" t="s">
        <v>39</v>
      </c>
      <c r="H9" s="784"/>
      <c r="I9" s="762"/>
      <c r="J9" s="755" t="s">
        <v>40</v>
      </c>
      <c r="K9" s="784"/>
      <c r="L9" s="784"/>
      <c r="M9" s="762"/>
      <c r="N9" s="784" t="s">
        <v>41</v>
      </c>
      <c r="O9" s="784"/>
      <c r="P9" s="784"/>
      <c r="Q9" s="756"/>
      <c r="R9" s="8"/>
      <c r="S9" s="8"/>
      <c r="U9" s="8"/>
      <c r="V9" s="8"/>
      <c r="W9" s="8"/>
      <c r="X9" s="8"/>
    </row>
    <row r="10" spans="1:25" s="10" customFormat="1" ht="27" customHeight="1">
      <c r="A10" s="920" t="s">
        <v>42</v>
      </c>
      <c r="B10" s="921"/>
      <c r="C10" s="921"/>
      <c r="D10" s="747" t="str" cm="1">
        <f t="array" ref="D10">IFERROR(_xlfn.IFS($S$2=入力!$X$25,INDEX(入力!$B$30:$AD$38,MATCH($A10,入力!$Z$30:$Z$38,0),3),$S$2=入力!$AA$25,INDEX(入力!$B$30:$AD$38,MATCH($A10,入力!$AC$30:$AC$38,0),3),$S$2=入力!$AD$25,INDEX(入力!$B$30:$AD$38,MATCH($A10,入力!$AD$30:$AD$38,0),3)),"")</f>
        <v/>
      </c>
      <c r="E10" s="748" t="e">
        <f>IF(入力!#REF!="","",+入力!#REF!)</f>
        <v>#REF!</v>
      </c>
      <c r="F10" s="749" t="e">
        <f>IF(入力!#REF!="","",+入力!#REF!)</f>
        <v>#REF!</v>
      </c>
      <c r="G10" s="747" t="str" cm="1">
        <f t="array" ref="G10">IFERROR(_xlfn.IFS($S$2=入力!$X$25,INDEX(入力!$B$30:$AD$38,MATCH($A10,入力!$Z$30:$Z$38,0),17),$S$2=入力!$AA$25,INDEX(入力!$B$30:$AD$38,MATCH($A10,入力!$AC$30:$AC$38,0),17),$S$2=入力!$AD$25,INDEX(入力!$B$30:$AD$38,MATCH($A10,入力!$AD$30:$AD$38,0),17)),"")</f>
        <v/>
      </c>
      <c r="H10" s="748" t="e">
        <f>IF(入力!#REF!="","",+入力!#REF!)</f>
        <v>#REF!</v>
      </c>
      <c r="I10" s="749" t="e">
        <f>IF(入力!#REF!="","",+入力!#REF!)</f>
        <v>#REF!</v>
      </c>
      <c r="J10" s="846" t="str" cm="1">
        <f t="array" ref="J10">IFERROR(_xlfn.IFS($S$2=入力!$X$25,INDEX(入力!$B$30:$AD$38,MATCH($A10,入力!$Z$30:$Z$38,0),6),$S$2=入力!$AA$25,INDEX(入力!$B$30:$AD$38,MATCH($A10,入力!$AC$30:$AC$38,0),6),$S$2=入力!$AD$25,INDEX(入力!$B$30:$AD$38,MATCH($A10,入力!$AD$30:$AD$38,0),6)),"")</f>
        <v/>
      </c>
      <c r="K10" s="857" t="e">
        <f>IF($A10= "","",INDEX(入力!$B$30:$Q$38,MATCH($A10,入力!$C$30:$C$38,0),3))</f>
        <v>#N/A</v>
      </c>
      <c r="L10" s="846" t="str" cm="1">
        <f t="array" ref="L10">IFERROR(_xlfn.IFS($S$2=入力!$X$25,INDEX(入力!$B$30:$AD$38,MATCH($A10,入力!$Z$30:$Z$38,0),8),$S$2=入力!$AA$25,INDEX(入力!$B$30:$AD$38,MATCH($A10,入力!$AC$30:$AC$38,0),8),$S$2=入力!$AD$25,INDEX(入力!$B$30:$AD$38,MATCH($A10,入力!$AD$30:$AD$38,0),8)),"")</f>
        <v/>
      </c>
      <c r="M10" s="857" t="e">
        <f>IF($A10= "","",INDEX(入力!$B$30:$Q$38,MATCH($A10,入力!$C$30:$C$38,0),3))</f>
        <v>#N/A</v>
      </c>
      <c r="N10" s="846" t="str" cm="1">
        <f t="array" ref="N10">IFERROR(_xlfn.IFS($S$2=入力!$X$25,INDEX(入力!$B$30:$AD$38,MATCH($A10,入力!$Z$30:$Z$38,0),10),$S$2=入力!$AA$25,INDEX(入力!$B$30:$AD$38,MATCH($A10,入力!$AC$30:$AC$38,0),10),$S$2=入力!$AD$25,INDEX(入力!$B$30:$AD$38,MATCH($A10,入力!$AD$30:$AD$38,0),10)),"")</f>
        <v/>
      </c>
      <c r="O10" s="857" t="e">
        <f>IF($A10= "","",INDEX(入力!$B$30:$Q$38,MATCH($A10,入力!$C$30:$C$38,0),3))</f>
        <v>#N/A</v>
      </c>
      <c r="P10" s="846" t="str" cm="1">
        <f t="array" ref="P10">IFERROR(_xlfn.IFS($S$2=入力!$X$25,INDEX(入力!$B$30:$AD$38,MATCH($A10,入力!$Z$30:$Z$38,0),12),$S$2=入力!$AA$25,INDEX(入力!$B$30:$AD$38,MATCH($A10,入力!$AC$30:$AC$38,0),12),$S$2=入力!$AD$25,INDEX(入力!$B$30:$AD$38,MATCH($A10,入力!$AD$30:$AD$38,0),12)),"")</f>
        <v/>
      </c>
      <c r="Q10" s="856" t="e">
        <f>IF($A10= "","",INDEX(入力!$B$30:$Q$38,MATCH($A10,入力!$C$30:$C$38,0),3))</f>
        <v>#N/A</v>
      </c>
      <c r="R10" s="8"/>
      <c r="S10" s="8"/>
      <c r="U10" s="8"/>
      <c r="V10" s="8"/>
      <c r="W10" s="8"/>
      <c r="X10" s="8"/>
    </row>
    <row r="11" spans="1:25" s="10" customFormat="1" ht="27" customHeight="1">
      <c r="A11" s="920" t="s">
        <v>43</v>
      </c>
      <c r="B11" s="921"/>
      <c r="C11" s="921"/>
      <c r="D11" s="816" t="str" cm="1">
        <f t="array" ref="D11">IFERROR(_xlfn.IFS($S$2=入力!$X$25,INDEX(入力!$B$30:$AD$38,MATCH(1,入力!$AH$30:$AH$38,0),3),$S$2=入力!$AA$25,INDEX(入力!$B$30:$AD$38,MATCH(1,入力!$AK$30:$AK$38,0),3),$S$2=入力!$AD$25,INDEX(入力!$B$30:$AD$38,MATCH(1,入力!$AL$30:$AL$38,0),3)),"")</f>
        <v/>
      </c>
      <c r="E11" s="817" t="e">
        <f>IF(入力!#REF!="","",+入力!#REF!)</f>
        <v>#REF!</v>
      </c>
      <c r="F11" s="818" t="e">
        <f>IF(入力!#REF!="","",+入力!#REF!)</f>
        <v>#REF!</v>
      </c>
      <c r="G11" s="846" t="str" cm="1">
        <f t="array" ref="G11">IFERROR(_xlfn.IFS($S$2=入力!$X$25,INDEX(入力!$B$30:$AD$38,MATCH(1,入力!$AH$30:$AH$38,0),17),$S$2=入力!$AA$25,INDEX(入力!$B$30:$AD$38,MATCH(1,入力!$AK$30:$AK$38,0),17),$S$2=入力!$AD$25,INDEX(入力!$B$30:$AD$38,MATCH(1,入力!$AL$30:$AL$38,0),17)),"")</f>
        <v/>
      </c>
      <c r="H11" s="847" t="e">
        <f>IF(入力!#REF!="","",+入力!#REF!)</f>
        <v>#REF!</v>
      </c>
      <c r="I11" s="848" t="e">
        <f>IF(入力!#REF!="","",+入力!#REF!)</f>
        <v>#REF!</v>
      </c>
      <c r="J11" s="846" t="str" cm="1">
        <f t="array" ref="J11">IFERROR(_xlfn.IFS($S$2=入力!$X$25,INDEX(入力!$B$30:$AD$38,MATCH(1,入力!$AH$30:$AH$38,0),6),$S$2=入力!$AA$25,INDEX(入力!$B$30:$AD$38,MATCH(1,入力!$AK$30:$AK$38,0),6),$S$2=入力!$AD$25,INDEX(入力!$B$30:$AD$38,MATCH(1,入力!$AL$30:$AL$38,0),6)),"")</f>
        <v/>
      </c>
      <c r="K11" s="848" t="e">
        <f>IF($A11= "","",INDEX(入力!$B$30:$Q$38,MATCH($A11,入力!$C$30:$C$38,0),3))</f>
        <v>#N/A</v>
      </c>
      <c r="L11" s="847" t="str" cm="1">
        <f t="array" ref="L11">IFERROR(_xlfn.IFS($S$2=入力!$X$25,INDEX(入力!$B$30:$AD$38,MATCH(1,入力!$AH$30:$AH$38,0),8),$S$2=入力!$AA$25,INDEX(入力!$B$30:$AD$38,MATCH(1,入力!$AK$30:$AK$38,0),8),$S$2=入力!$AD$25,INDEX(入力!$B$30:$AD$38,MATCH(1,入力!$AL$30:$AL$38,0),8)),"")</f>
        <v/>
      </c>
      <c r="M11" s="848" t="e">
        <f>IF($A11= "","",INDEX(入力!$B$30:$Q$38,MATCH($A11,入力!$C$30:$C$38,0),3))</f>
        <v>#N/A</v>
      </c>
      <c r="N11" s="846" t="str" cm="1">
        <f t="array" ref="N11">IFERROR(_xlfn.IFS($S$2=入力!$X$25,INDEX(入力!$B$30:$AD$38,MATCH(1,入力!$AH$30:$AH$38,0),10),$S$2=入力!$AA$25,INDEX(入力!$B$30:$AD$38,MATCH(1,入力!$AK$30:$AK$38,0),10),$S$2=入力!$AD$25,INDEX(入力!$B$30:$AD$38,MATCH(1,入力!$AL$30:$AL$38,0),10)),"")</f>
        <v/>
      </c>
      <c r="O11" s="848" t="e">
        <f>IF($A11= "","",INDEX(入力!$B$30:$Q$38,MATCH($A11,入力!$C$30:$C$38,0),3))</f>
        <v>#N/A</v>
      </c>
      <c r="P11" s="847" t="str" cm="1">
        <f t="array" ref="P11">IFERROR(_xlfn.IFS($S$2=入力!$X$25,INDEX(入力!$B$30:$AD$38,MATCH(1,入力!$AH$30:$AH$38,0),12),$S$2=入力!$AA$25,INDEX(入力!$B$30:$AD$38,MATCH(1,入力!$AK$30:$AK$38,0),12),$S$2=入力!$AD$25,INDEX(入力!$B$30:$AD$38,MATCH(1,入力!$AL$30:$AL$38,0),12)),"")</f>
        <v/>
      </c>
      <c r="Q11" s="856" t="e">
        <f>IF($A11= "","",INDEX(入力!$B$30:$Q$38,MATCH($A11,入力!$C$30:$C$38,0),3))</f>
        <v>#N/A</v>
      </c>
      <c r="R11" s="8"/>
      <c r="S11" s="8"/>
      <c r="U11" s="8"/>
      <c r="V11" s="8"/>
      <c r="W11" s="8"/>
      <c r="X11" s="8"/>
    </row>
    <row r="12" spans="1:25" s="10" customFormat="1" ht="27" customHeight="1" thickBot="1">
      <c r="A12" s="920" t="s">
        <v>43</v>
      </c>
      <c r="B12" s="921"/>
      <c r="C12" s="921"/>
      <c r="D12" s="816" t="str" cm="1">
        <f t="array" ref="D12">IFERROR(_xlfn.IFS($S$2=入力!$X$25,INDEX(入力!$B$30:$AD$38,MATCH(2,入力!$AH$30:$AH$38,0),3),$S$2=入力!$AA$25,INDEX(入力!$B$30:$AD$38,MATCH(2,入力!$AK$30:$AK$38,0),3),$S$2=入力!$AD$25,INDEX(入力!$B$30:$AD$38,MATCH(2,入力!$AL$30:$AL$38,0),3)),"")</f>
        <v/>
      </c>
      <c r="E12" s="817" t="e">
        <f>IF(入力!#REF!="","",+入力!#REF!)</f>
        <v>#REF!</v>
      </c>
      <c r="F12" s="818" t="e">
        <f>IF(入力!#REF!="","",+入力!#REF!)</f>
        <v>#REF!</v>
      </c>
      <c r="G12" s="846" t="str" cm="1">
        <f t="array" ref="G12">IFERROR(_xlfn.IFS($S$2=入力!$X$25,INDEX(入力!$B$30:$AD$38,MATCH(2,入力!$AH$30:$AH$38,0),17),$S$2=入力!$AA$25,INDEX(入力!$B$30:$AD$38,MATCH(2,入力!$AK$30:$AK$38,0),17),$S$2=入力!$AD$25,INDEX(入力!$B$30:$AD$38,MATCH(2,入力!$AL$30:$AL$38,0),17)),"")</f>
        <v/>
      </c>
      <c r="H12" s="847" t="e">
        <f>IF(入力!#REF!="","",+入力!#REF!)</f>
        <v>#REF!</v>
      </c>
      <c r="I12" s="848" t="e">
        <f>IF(入力!#REF!="","",+入力!#REF!)</f>
        <v>#REF!</v>
      </c>
      <c r="J12" s="846" t="str" cm="1">
        <f t="array" ref="J12">IFERROR(_xlfn.IFS($S$2=入力!$X$25,INDEX(入力!$B$30:$AD$38,MATCH(2,入力!$AH$30:$AH$38,0),6),$S$2=入力!$AA$25,INDEX(入力!$B$30:$AD$38,MATCH(2,入力!$AK$30:$AK$38,0),6),$S$2=入力!$AD$25,INDEX(入力!$B$30:$AD$38,MATCH(2,入力!$AL$30:$AL$38,0),6)),"")</f>
        <v/>
      </c>
      <c r="K12" s="848" t="e">
        <f>IF($A12= "","",INDEX(入力!$B$30:$Q$38,MATCH($A12,入力!$C$30:$C$38,0),3))</f>
        <v>#N/A</v>
      </c>
      <c r="L12" s="847" t="str" cm="1">
        <f t="array" ref="L12">IFERROR(_xlfn.IFS($S$2=入力!$X$25,INDEX(入力!$B$30:$AD$38,MATCH(2,入力!$AH$30:$AH$38,0),8),$S$2=入力!$AA$25,INDEX(入力!$B$30:$AD$38,MATCH(2,入力!$AK$30:$AK$38,0),8),$S$2=入力!$AD$25,INDEX(入力!$B$30:$AD$38,MATCH(2,入力!$AL$30:$AL$38,0),8)),"")</f>
        <v/>
      </c>
      <c r="M12" s="848" t="e">
        <f>IF($A12= "","",INDEX(入力!$B$30:$Q$38,MATCH($A12,入力!$C$30:$C$38,0),3))</f>
        <v>#N/A</v>
      </c>
      <c r="N12" s="846" t="str" cm="1">
        <f t="array" ref="N12">IFERROR(_xlfn.IFS($S$2=入力!$X$25,INDEX(入力!$B$30:$AD$38,MATCH(2,入力!$AH$30:$AH$38,0),10),$S$2=入力!$AA$25,INDEX(入力!$B$30:$AD$38,MATCH(2,入力!$AK$30:$AK$38,0),10),$S$2=入力!$AD$25,INDEX(入力!$B$30:$AD$38,MATCH(2,入力!$AL$30:$AL$38,0),10)),"")</f>
        <v/>
      </c>
      <c r="O12" s="848" t="e">
        <f>IF($A12= "","",INDEX(入力!$B$30:$Q$38,MATCH($A12,入力!$C$30:$C$38,0),3))</f>
        <v>#N/A</v>
      </c>
      <c r="P12" s="847" t="str" cm="1">
        <f t="array" ref="P12">IFERROR(_xlfn.IFS($S$2=入力!$X$25,INDEX(入力!$B$30:$AD$38,MATCH(2,入力!$AH$30:$AH$38,0),12),$S$2=入力!$AA$25,INDEX(入力!$B$30:$AD$38,MATCH(2,入力!$AK$30:$AK$38,0),12),$S$2=入力!$AD$25,INDEX(入力!$B$30:$AD$38,MATCH(2,入力!$AL$30:$AL$38,0),12)),"")</f>
        <v/>
      </c>
      <c r="Q12" s="856" t="e">
        <f>IF($A12= "","",INDEX(入力!$B$30:$Q$38,MATCH($A12,入力!$C$30:$C$38,0),3))</f>
        <v>#N/A</v>
      </c>
      <c r="U12" s="8"/>
      <c r="V12" s="923">
        <f>入力!Z28</f>
        <v>0</v>
      </c>
      <c r="W12" s="923"/>
      <c r="X12" s="923"/>
    </row>
    <row r="13" spans="1:25" s="10" customFormat="1" ht="27" customHeight="1" thickTop="1" thickBot="1">
      <c r="A13" s="798" t="s">
        <v>44</v>
      </c>
      <c r="B13" s="761"/>
      <c r="C13" s="761"/>
      <c r="D13" s="747" t="str" cm="1">
        <f t="array" ref="D13">IFERROR(_xlfn.IFS($S$2=入力!$X$25,INDEX(入力!$B$30:$AD$38,MATCH($A13,入力!$Z$30:$Z$38,0),3),$S$2=入力!$AA$25,INDEX(入力!$B$30:$AD$38,MATCH($A13,入力!$AC$30:$AC$38,0),3),$S$2=入力!$AD$25,INDEX(入力!$B$30:$AD$38,MATCH($A13,入力!$AD$30:$AD$38,0),3)),"")</f>
        <v/>
      </c>
      <c r="E13" s="748" t="e">
        <f>IF(入力!#REF!="","",+入力!#REF!)</f>
        <v>#REF!</v>
      </c>
      <c r="F13" s="749" t="e">
        <f>IF(入力!#REF!="","",+入力!#REF!)</f>
        <v>#REF!</v>
      </c>
      <c r="G13" s="747" t="str" cm="1">
        <f t="array" ref="G13">IFERROR(_xlfn.IFS($S$2=入力!$X$25,INDEX(入力!$B$30:$AD$38,MATCH($A13,入力!$Z$30:$Z$38,0),17),$S$2=入力!$AA$25,INDEX(入力!$B$30:$AD$38,MATCH($A13,入力!$AC$30:$AC$38,0),17),$S$2=入力!$AD$25,INDEX(入力!$B$30:$AD$38,MATCH($A13,入力!$AD$30:$AD$38,0),17)),"")</f>
        <v/>
      </c>
      <c r="H13" s="748" t="e">
        <f>IF(入力!#REF!="","",+入力!#REF!)</f>
        <v>#REF!</v>
      </c>
      <c r="I13" s="749" t="e">
        <f>IF(入力!#REF!="","",+入力!#REF!)</f>
        <v>#REF!</v>
      </c>
      <c r="J13" s="846" t="str" cm="1">
        <f t="array" ref="J13">IFERROR(_xlfn.IFS($S$2=入力!$X$25,INDEX(入力!$B$30:$AD$38,MATCH($A13,入力!$Z$30:$Z$38,0),6),$S$2=入力!$AA$25,INDEX(入力!$B$30:$AD$38,MATCH($A13,入力!$AC$30:$AC$38,0),6),$S$2=入力!$AD$25,INDEX(入力!$B$30:$AD$38,MATCH($A13,入力!$AD$30:$AD$38,0),6)),"")</f>
        <v/>
      </c>
      <c r="K13" s="857" t="e">
        <f>IF($A13= "","",INDEX(入力!$B$30:$Q$38,MATCH($A13,入力!$C$30:$C$38,0),3))</f>
        <v>#N/A</v>
      </c>
      <c r="L13" s="846" t="str" cm="1">
        <f t="array" ref="L13">IFERROR(_xlfn.IFS($S$2=入力!$X$25,INDEX(入力!$B$30:$AD$38,MATCH($A13,入力!$Z$30:$Z$38,0),8),$S$2=入力!$AA$25,INDEX(入力!$B$30:$AD$38,MATCH($A13,入力!$AC$30:$AC$38,0),8),$S$2=入力!$AD$25,INDEX(入力!$B$30:$AD$38,MATCH($A13,入力!$AD$30:$AD$38,0),8)),"")</f>
        <v/>
      </c>
      <c r="M13" s="857" t="e">
        <f>IF($A13= "","",INDEX(入力!$B$30:$Q$38,MATCH($A13,入力!$C$30:$C$38,0),3))</f>
        <v>#N/A</v>
      </c>
      <c r="N13" s="846" t="str" cm="1">
        <f t="array" ref="N13">IFERROR(_xlfn.IFS($S$2=入力!$X$25,INDEX(入力!$B$30:$AD$38,MATCH($A13,入力!$Z$30:$Z$38,0),10),$S$2=入力!$AA$25,INDEX(入力!$B$30:$AD$38,MATCH($A13,入力!$AC$30:$AC$38,0),10),$S$2=入力!$AD$25,INDEX(入力!$B$30:$AD$38,MATCH($A13,入力!$AD$30:$AD$38,0),10)),"")</f>
        <v/>
      </c>
      <c r="O13" s="857" t="e">
        <f>IF($A13= "","",INDEX(入力!$B$30:$Q$38,MATCH($A13,入力!$C$30:$C$38,0),3))</f>
        <v>#N/A</v>
      </c>
      <c r="P13" s="846" t="str" cm="1">
        <f t="array" ref="P13">IFERROR(_xlfn.IFS($S$2=入力!$X$25,INDEX(入力!$B$30:$AD$38,MATCH($A13,入力!$Z$30:$Z$38,0),12),$S$2=入力!$AA$25,INDEX(入力!$B$30:$AD$38,MATCH($A13,入力!$AC$30:$AC$38,0),12),$S$2=入力!$AD$25,INDEX(入力!$B$30:$AD$38,MATCH($A13,入力!$AD$30:$AD$38,0),12)),"")</f>
        <v/>
      </c>
      <c r="Q13" s="856" t="e">
        <f>IF($A13= "","",INDEX(入力!$B$30:$Q$38,MATCH($A13,入力!$C$30:$C$38,0),3))</f>
        <v>#N/A</v>
      </c>
      <c r="U13" s="858" t="s">
        <v>209</v>
      </c>
      <c r="V13" s="859"/>
      <c r="W13" s="859"/>
      <c r="X13" s="859"/>
      <c r="Y13" s="860"/>
    </row>
    <row r="14" spans="1:25" s="10" customFormat="1" ht="27" customHeight="1" thickBot="1">
      <c r="A14" s="922" t="s">
        <v>45</v>
      </c>
      <c r="B14" s="922"/>
      <c r="C14" s="922"/>
      <c r="D14" s="922"/>
      <c r="E14" s="922"/>
      <c r="F14" s="922"/>
      <c r="G14" s="922"/>
      <c r="H14" s="922"/>
      <c r="I14" s="922"/>
      <c r="J14" s="922"/>
      <c r="K14" s="922"/>
      <c r="L14" s="922"/>
      <c r="M14" s="922"/>
      <c r="N14" s="922"/>
      <c r="O14" s="922"/>
      <c r="P14" s="922"/>
      <c r="Q14" s="922"/>
      <c r="U14" s="134" t="s">
        <v>210</v>
      </c>
      <c r="V14" s="135" t="s">
        <v>210</v>
      </c>
      <c r="W14" s="135" t="s">
        <v>210</v>
      </c>
      <c r="X14" s="135" t="s">
        <v>210</v>
      </c>
      <c r="Y14" s="136" t="s">
        <v>210</v>
      </c>
    </row>
    <row r="15" spans="1:25" s="10" customFormat="1" ht="27" customHeight="1">
      <c r="A15" s="18" t="s">
        <v>46</v>
      </c>
      <c r="B15" s="836" t="s">
        <v>38</v>
      </c>
      <c r="C15" s="837"/>
      <c r="D15" s="838"/>
      <c r="E15" s="276" t="s">
        <v>51</v>
      </c>
      <c r="F15" s="276" t="s">
        <v>52</v>
      </c>
      <c r="G15" s="755" t="s">
        <v>47</v>
      </c>
      <c r="H15" s="784"/>
      <c r="I15" s="784"/>
      <c r="J15" s="784"/>
      <c r="K15" s="276" t="s">
        <v>53</v>
      </c>
      <c r="L15" s="755" t="s">
        <v>39</v>
      </c>
      <c r="M15" s="784"/>
      <c r="N15" s="762"/>
      <c r="O15" s="277" t="s">
        <v>54</v>
      </c>
      <c r="P15" s="277" t="s">
        <v>55</v>
      </c>
      <c r="Q15" s="278" t="s">
        <v>56</v>
      </c>
      <c r="U15" s="465" t="s">
        <v>205</v>
      </c>
      <c r="V15" s="466" t="s">
        <v>208</v>
      </c>
      <c r="W15" s="466" t="s">
        <v>207</v>
      </c>
      <c r="X15" s="466" t="s">
        <v>206</v>
      </c>
      <c r="Y15" s="467" t="s">
        <v>278</v>
      </c>
    </row>
    <row r="16" spans="1:25" s="10" customFormat="1" ht="27" customHeight="1">
      <c r="A16" s="259" t="str">
        <f>IF(ROW(A16)-15&gt;MAX(X$16:X$46),"",INDEX(W$16:W$46,MATCH(ROW(A16)-15,X$16:X$46,0)))</f>
        <v/>
      </c>
      <c r="B16" s="747" t="str" cm="1">
        <f t="array" ref="B16">_xlfn.IFS(A16= "","",$S$2=入力!$X$25,INDEX(入力!$D$43:$X$72,MATCH(A16,入力!$Z$43:$Z$72,0),1),$S$2=入力!$AA$25,INDEX(入力!$D$43:$X$72,MATCH(A16,入力!$AC$43:$AC$72,0),1),$S$2=入力!$AD$25,INDEX(入力!$D$43:$X$72,MATCH(A16,入力!$AD$43:$AD$72,0),1))</f>
        <v/>
      </c>
      <c r="C16" s="748" t="e">
        <f>IF(入力!#REF!="","",+入力!#REF!)</f>
        <v>#REF!</v>
      </c>
      <c r="D16" s="749" t="e">
        <f>IF(入力!#REF!="","",+入力!#REF!)</f>
        <v>#REF!</v>
      </c>
      <c r="E16" s="11" t="str" cm="1">
        <f t="array" ref="E16">_xlfn.IFS(A16= "","",$S$2=入力!$X$25,INDEX(入力!$D$43:$X$72,MATCH(A16,入力!$Z$43:$Z$72,0),4),$S$2=入力!$AA$25,INDEX(入力!$D$43:$X$72,MATCH(A16,入力!$AC$43:$AC$72,0),4),$S$2=入力!$AD$25,INDEX(入力!$D$43:$X$72,MATCH(A16,入力!$AD$43:$AD$72,0),4))</f>
        <v/>
      </c>
      <c r="F16" s="16" t="str" cm="1">
        <f t="array" ref="F16">_xlfn.IFS(A16= "","",$S$2=入力!$X$25,INDEX(入力!$D$43:$X$72,MATCH(A16,入力!$Z$43:$Z$72,0),5),$S$2=入力!$AA$25,INDEX(入力!$D$43:$X$72,MATCH(A16,入力!$AC$43:$AC$72,0),5),$S$2=入力!$AD$25,INDEX(入力!$D$43:$X$72,MATCH(A16,入力!$AD$43:$AD$72,0),5))</f>
        <v/>
      </c>
      <c r="G16" s="816" t="str" cm="1">
        <f t="array" ref="G16">_xlfn.IFS(A16= "","",$S$2=入力!$X$25,INDEX(入力!$D$43:$X$72,MATCH(A16,入力!$Z$43:$Z$72,0),6),$S$2=入力!$AA$25,INDEX(入力!$D$43:$X$72,MATCH(A16,入力!$AC$43:$AC$72,0),6),$S$2=入力!$AD$25,INDEX(入力!$D$43:$X$72,MATCH(A16,入力!$AD$43:$AD$72,0),6))</f>
        <v/>
      </c>
      <c r="H16" s="817" t="str">
        <f>IF($A17= "","",INDEX(入力!$D$40:$S$65,MATCH($A17,入力!$T$40:$T$40,0),3))</f>
        <v/>
      </c>
      <c r="I16" s="817" t="str">
        <f>IF($A17= "","",INDEX(入力!$D$40:$S$65,MATCH($A17,入力!$T$40:$T$40,0),3))</f>
        <v/>
      </c>
      <c r="J16" s="817" t="str">
        <f>IF($A17= "","",INDEX(入力!$D$40:$S$65,MATCH($A17,入力!$T$40:$T$40,0),3))</f>
        <v/>
      </c>
      <c r="K16" s="16" t="str" cm="1">
        <f t="array" ref="K16">_xlfn.IFS(A16= "","",$S$2=入力!$X$25,INDEX(入力!$D$43:$X$72,MATCH(A16,入力!$Z$43:$Z$72,0),12),$S$2=入力!$AA$25,INDEX(入力!$D$43:$X$72,MATCH(A16,入力!$AC$43:$AC$72,0),12),$S$2=入力!$AD$25,INDEX(入力!$D$43:$X$72,MATCH(A16,入力!$AD$43:$AD$72,0),12))</f>
        <v/>
      </c>
      <c r="L16" s="813" t="str" cm="1">
        <f t="array" ref="L16">_xlfn.IFS(A16= "","",$S$2=入力!$X$25,INDEX(入力!$D$43:$X$72,MATCH(A16,入力!$Z$43:$Z$72,0),15),$S$2=入力!$AA$25,INDEX(入力!$D$43:$X$72,MATCH(A16,入力!$AC$43:$AC$72,0),15),$S$2=入力!$AD$25,INDEX(入力!$D$43:$X$72,MATCH(A16,入力!$AD$43:$AD$72,0),15))</f>
        <v/>
      </c>
      <c r="M16" s="814" t="e">
        <f>IF(入力!#REF!="","",+入力!#REF!)</f>
        <v>#REF!</v>
      </c>
      <c r="N16" s="815" t="e">
        <f>IF(入力!#REF!="","",+入力!#REF!)</f>
        <v>#REF!</v>
      </c>
      <c r="O16" s="16" t="str" cm="1">
        <f t="array" ref="O16">_xlfn.IFS(A16= "","",$S$2=入力!$X$25,INDEX(入力!$D$43:$X$72,MATCH(A16,入力!$Z$43:$Z$72,0),18),$S$2=入力!$AA$25,INDEX(入力!$D$43:$X$72,MATCH(A16,入力!$AC$43:$AC$72,0),18),$S$2=入力!$AD$25,INDEX(入力!$D$43:$X$72,MATCH(A16,入力!$AD$43:$AD$72,0),18))</f>
        <v/>
      </c>
      <c r="P16" s="11"/>
      <c r="Q16" s="19"/>
      <c r="U16" s="465">
        <v>1</v>
      </c>
      <c r="V16" s="468" t="str" cm="1">
        <f t="array" ref="V16">IFERROR(_xlfn.IFS($S$2=入力!$X$25,VLOOKUP(U16,入力!$AH$43:$AH$72,1,FALSE),$S$2=入力!$AA$25,VLOOKUP(U16,入力!$AN$43:$AN$72,1,FALSE),$S$2=入力!$AD$25,VLOOKUP(U16,入力!$AR$43:$AR$72,1,FALSE)),"")</f>
        <v/>
      </c>
      <c r="W16" s="468" t="str" cm="1">
        <f t="array" ref="W16">IFERROR(_xlfn.IFS($S$2=入力!$X$25,INDEX(入力!$Z$43:$Z$72,MATCH(U16,入力!$AH$43:$AH$72,0),1),$S$2=入力!$AA$25,INDEX(入力!$AC$43:$AC$72,MATCH(U16,入力!$AN$43:$AN$72,0),1),$S$2=入力!$AD$25,INDEX(入力!$AD$43:$AD$72,MATCH(U16,入力!$AR$43:$AR$72,0),1)),"")</f>
        <v/>
      </c>
      <c r="X16" s="468" t="str">
        <f>IF(V16="","",MAX(X$15:X15)+1)</f>
        <v/>
      </c>
      <c r="Y16" s="469" t="str">
        <f>IFERROR(IF(VLOOKUP(A16,入力!$AF$79:$AF$108,1,FALSE)="","","☆"),"")</f>
        <v/>
      </c>
    </row>
    <row r="17" spans="1:25" s="10" customFormat="1" ht="27" customHeight="1">
      <c r="A17" s="259" t="str">
        <f t="shared" ref="A17:A29" si="0">IF(ROW(A17)-15&gt;MAX(X$16:X$46),"",INDEX(W$16:W$46,MATCH(ROW(A17)-15,X$16:X$46,0)))</f>
        <v/>
      </c>
      <c r="B17" s="816" t="str" cm="1">
        <f t="array" ref="B17">_xlfn.IFS(A17= "","",$S$2=入力!$X$25,INDEX(入力!$D$43:$X$72,MATCH(A17,入力!$Z$43:$Z$72,0),1),$S$2=入力!$AA$25,INDEX(入力!$D$43:$X$72,MATCH(A17,入力!$AC$43:$AC$72,0),1),$S$2=入力!$AD$25,INDEX(入力!$D$43:$X$72,MATCH(A17,入力!$AD$43:$AD$72,0),1))</f>
        <v/>
      </c>
      <c r="C17" s="817" t="e">
        <f>IF(入力!#REF!="","",+入力!#REF!)</f>
        <v>#REF!</v>
      </c>
      <c r="D17" s="818" t="e">
        <f>IF(入力!#REF!="","",+入力!#REF!)</f>
        <v>#REF!</v>
      </c>
      <c r="E17" s="11" t="str" cm="1">
        <f t="array" ref="E17">_xlfn.IFS(A17= "","",$S$2=入力!$X$25,INDEX(入力!$D$43:$X$72,MATCH(A17,入力!$Z$43:$Z$72,0),4),$S$2=入力!$AA$25,INDEX(入力!$D$43:$X$72,MATCH(A17,入力!$AC$43:$AC$72,0),4),$S$2=入力!$AD$25,INDEX(入力!$D$43:$X$72,MATCH(A17,入力!$AD$43:$AD$72,0),4))</f>
        <v/>
      </c>
      <c r="F17" s="16" t="str" cm="1">
        <f t="array" ref="F17">_xlfn.IFS(A17= "","",$S$2=入力!$X$25,INDEX(入力!$D$43:$X$72,MATCH(A17,入力!$Z$43:$Z$72,0),5),$S$2=入力!$AA$25,INDEX(入力!$D$43:$X$72,MATCH(A17,入力!$AC$43:$AC$72,0),5),$S$2=入力!$AD$25,INDEX(入力!$D$43:$X$72,MATCH(A17,入力!$AD$43:$AD$72,0),5))</f>
        <v/>
      </c>
      <c r="G17" s="816" t="str" cm="1">
        <f t="array" ref="G17">_xlfn.IFS(A17= "","",$S$2=入力!$X$25,INDEX(入力!$D$43:$X$72,MATCH(A17,入力!$Z$43:$Z$72,0),6),$S$2=入力!$AA$25,INDEX(入力!$D$43:$X$72,MATCH(A17,入力!$AC$43:$AC$72,0),6),$S$2=入力!$AD$25,INDEX(入力!$D$43:$X$72,MATCH(A17,入力!$AD$43:$AD$72,0),6))</f>
        <v/>
      </c>
      <c r="H17" s="817" t="str">
        <f>IF($A18= "","",INDEX(入力!$D$40:$S$65,MATCH($A18,入力!$T$40:$T$40,0),3))</f>
        <v/>
      </c>
      <c r="I17" s="817" t="str">
        <f>IF($A18= "","",INDEX(入力!$D$40:$S$65,MATCH($A18,入力!$T$40:$T$40,0),3))</f>
        <v/>
      </c>
      <c r="J17" s="818" t="str">
        <f>IF($A18= "","",INDEX(入力!$D$40:$S$65,MATCH($A18,入力!$T$40:$T$40,0),3))</f>
        <v/>
      </c>
      <c r="K17" s="16" t="str" cm="1">
        <f t="array" ref="K17">_xlfn.IFS(A17= "","",$S$2=入力!$X$25,INDEX(入力!$D$43:$X$72,MATCH(A17,入力!$Z$43:$Z$72,0),12),$S$2=入力!$AA$25,INDEX(入力!$D$43:$X$72,MATCH(A17,入力!$AC$43:$AC$72,0),12),$S$2=入力!$AD$25,INDEX(入力!$D$43:$X$72,MATCH(A17,入力!$AD$43:$AD$72,0),12))</f>
        <v/>
      </c>
      <c r="L17" s="813" t="str" cm="1">
        <f t="array" ref="L17">_xlfn.IFS(A17= "","",$S$2=入力!$X$25,INDEX(入力!$D$43:$X$72,MATCH(A17,入力!$Z$43:$Z$72,0),15),$S$2=入力!$AA$25,INDEX(入力!$D$43:$X$72,MATCH(A17,入力!$AC$43:$AC$72,0),15),$S$2=入力!$AD$25,INDEX(入力!$D$43:$X$72,MATCH(A17,入力!$AD$43:$AD$72,0),15))</f>
        <v/>
      </c>
      <c r="M17" s="814" t="e">
        <f>IF(入力!#REF!="","",+入力!#REF!)</f>
        <v>#REF!</v>
      </c>
      <c r="N17" s="815" t="e">
        <f>IF(入力!#REF!="","",+入力!#REF!)</f>
        <v>#REF!</v>
      </c>
      <c r="O17" s="16" t="str" cm="1">
        <f t="array" ref="O17">_xlfn.IFS(A17= "","",$S$2=入力!$X$25,INDEX(入力!$D$43:$X$72,MATCH(A17,入力!$Z$43:$Z$72,0),18),$S$2=入力!$AA$25,INDEX(入力!$D$43:$X$72,MATCH(A17,入力!$AC$43:$AC$72,0),18),$S$2=入力!$AD$25,INDEX(入力!$D$43:$X$72,MATCH(A17,入力!$AD$43:$AD$72,0),18))</f>
        <v/>
      </c>
      <c r="P17" s="11"/>
      <c r="Q17" s="19"/>
      <c r="U17" s="465">
        <v>2</v>
      </c>
      <c r="V17" s="468" t="str" cm="1">
        <f t="array" ref="V17">IFERROR(_xlfn.IFS($S$2=入力!$X$25,VLOOKUP(U17,入力!$AH$43:$AH$72,1,FALSE),$S$2=入力!$AA$25,VLOOKUP(U17,入力!$AN$43:$AN$72,1,FALSE),$S$2=入力!$AD$25,VLOOKUP(U17,入力!$AR$43:$AR$72,1,FALSE)),"")</f>
        <v/>
      </c>
      <c r="W17" s="468" t="str" cm="1">
        <f t="array" ref="W17">IFERROR(_xlfn.IFS($S$2=入力!$X$25,INDEX(入力!$Z$43:$Z$72,MATCH(U17,入力!$AH$43:$AH$72,0),1),$S$2=入力!$AA$25,INDEX(入力!$AC$43:$AC$72,MATCH(U17,入力!$AN$43:$AN$72,0),1),$S$2=入力!$AD$25,INDEX(入力!$AD$43:$AD$72,MATCH(U17,入力!$AR$43:$AR$72,0),1)),"")</f>
        <v/>
      </c>
      <c r="X17" s="468" t="str">
        <f>IF(V17="","",MAX(X$15:X16)+1)</f>
        <v/>
      </c>
      <c r="Y17" s="469" t="str">
        <f>IFERROR(IF(VLOOKUP(A17,入力!$AF$79:$AF$108,1,FALSE)="","","☆"),"")</f>
        <v/>
      </c>
    </row>
    <row r="18" spans="1:25" s="10" customFormat="1" ht="27" customHeight="1">
      <c r="A18" s="259" t="str">
        <f t="shared" si="0"/>
        <v/>
      </c>
      <c r="B18" s="816" t="str" cm="1">
        <f t="array" ref="B18">_xlfn.IFS(A18= "","",$S$2=入力!$X$25,INDEX(入力!$D$43:$X$72,MATCH(A18,入力!$Z$43:$Z$72,0),1),$S$2=入力!$AA$25,INDEX(入力!$D$43:$X$72,MATCH(A18,入力!$AC$43:$AC$72,0),1),$S$2=入力!$AD$25,INDEX(入力!$D$43:$X$72,MATCH(A18,入力!$AD$43:$AD$72,0),1))</f>
        <v/>
      </c>
      <c r="C18" s="817" t="e">
        <f>IF(入力!#REF!="","",+入力!#REF!)</f>
        <v>#REF!</v>
      </c>
      <c r="D18" s="818" t="e">
        <f>IF(入力!#REF!="","",+入力!#REF!)</f>
        <v>#REF!</v>
      </c>
      <c r="E18" s="11" t="str" cm="1">
        <f t="array" ref="E18">_xlfn.IFS(A18= "","",$S$2=入力!$X$25,INDEX(入力!$D$43:$X$72,MATCH(A18,入力!$Z$43:$Z$72,0),4),$S$2=入力!$AA$25,INDEX(入力!$D$43:$X$72,MATCH(A18,入力!$AC$43:$AC$72,0),4),$S$2=入力!$AD$25,INDEX(入力!$D$43:$X$72,MATCH(A18,入力!$AD$43:$AD$72,0),4))</f>
        <v/>
      </c>
      <c r="F18" s="16" t="str" cm="1">
        <f t="array" ref="F18">_xlfn.IFS(A18= "","",$S$2=入力!$X$25,INDEX(入力!$D$43:$X$72,MATCH(A18,入力!$Z$43:$Z$72,0),5),$S$2=入力!$AA$25,INDEX(入力!$D$43:$X$72,MATCH(A18,入力!$AC$43:$AC$72,0),5),$S$2=入力!$AD$25,INDEX(入力!$D$43:$X$72,MATCH(A18,入力!$AD$43:$AD$72,0),5))</f>
        <v/>
      </c>
      <c r="G18" s="816" t="str" cm="1">
        <f t="array" ref="G18">_xlfn.IFS(A18= "","",$S$2=入力!$X$25,INDEX(入力!$D$43:$X$72,MATCH(A18,入力!$Z$43:$Z$72,0),6),$S$2=入力!$AA$25,INDEX(入力!$D$43:$X$72,MATCH(A18,入力!$AC$43:$AC$72,0),6),$S$2=入力!$AD$25,INDEX(入力!$D$43:$X$72,MATCH(A18,入力!$AD$43:$AD$72,0),6))</f>
        <v/>
      </c>
      <c r="H18" s="817" t="str">
        <f>IF($A19= "","",INDEX(入力!$D$40:$S$65,MATCH($A19,入力!$T$40:$T$40,0),3))</f>
        <v/>
      </c>
      <c r="I18" s="817" t="str">
        <f>IF($A19= "","",INDEX(入力!$D$40:$S$65,MATCH($A19,入力!$T$40:$T$40,0),3))</f>
        <v/>
      </c>
      <c r="J18" s="818" t="str">
        <f>IF($A19= "","",INDEX(入力!$D$40:$S$65,MATCH($A19,入力!$T$40:$T$40,0),3))</f>
        <v/>
      </c>
      <c r="K18" s="16" t="str" cm="1">
        <f t="array" ref="K18">_xlfn.IFS(A18= "","",$S$2=入力!$X$25,INDEX(入力!$D$43:$X$72,MATCH(A18,入力!$Z$43:$Z$72,0),12),$S$2=入力!$AA$25,INDEX(入力!$D$43:$X$72,MATCH(A18,入力!$AC$43:$AC$72,0),12),$S$2=入力!$AD$25,INDEX(入力!$D$43:$X$72,MATCH(A18,入力!$AD$43:$AD$72,0),12))</f>
        <v/>
      </c>
      <c r="L18" s="813" t="str" cm="1">
        <f t="array" ref="L18">_xlfn.IFS(A18= "","",$S$2=入力!$X$25,INDEX(入力!$D$43:$X$72,MATCH(A18,入力!$Z$43:$Z$72,0),15),$S$2=入力!$AA$25,INDEX(入力!$D$43:$X$72,MATCH(A18,入力!$AC$43:$AC$72,0),15),$S$2=入力!$AD$25,INDEX(入力!$D$43:$X$72,MATCH(A18,入力!$AD$43:$AD$72,0),15))</f>
        <v/>
      </c>
      <c r="M18" s="814" t="e">
        <f>IF(入力!#REF!="","",+入力!#REF!)</f>
        <v>#REF!</v>
      </c>
      <c r="N18" s="815" t="e">
        <f>IF(入力!#REF!="","",+入力!#REF!)</f>
        <v>#REF!</v>
      </c>
      <c r="O18" s="16" t="str" cm="1">
        <f t="array" ref="O18">_xlfn.IFS(A18= "","",$S$2=入力!$X$25,INDEX(入力!$D$43:$X$72,MATCH(A18,入力!$Z$43:$Z$72,0),18),$S$2=入力!$AA$25,INDEX(入力!$D$43:$X$72,MATCH(A18,入力!$AC$43:$AC$72,0),18),$S$2=入力!$AD$25,INDEX(入力!$D$43:$X$72,MATCH(A18,入力!$AD$43:$AD$72,0),18))</f>
        <v/>
      </c>
      <c r="P18" s="11"/>
      <c r="Q18" s="19"/>
      <c r="U18" s="465">
        <v>3</v>
      </c>
      <c r="V18" s="468" t="str" cm="1">
        <f t="array" ref="V18">IFERROR(_xlfn.IFS($S$2=入力!$X$25,VLOOKUP(U18,入力!$AH$43:$AH$72,1,FALSE),$S$2=入力!$AA$25,VLOOKUP(U18,入力!$AN$43:$AN$72,1,FALSE),$S$2=入力!$AD$25,VLOOKUP(U18,入力!$AR$43:$AR$72,1,FALSE)),"")</f>
        <v/>
      </c>
      <c r="W18" s="468" t="str" cm="1">
        <f t="array" ref="W18">IFERROR(_xlfn.IFS($S$2=入力!$X$25,INDEX(入力!$Z$43:$Z$72,MATCH(U18,入力!$AH$43:$AH$72,0),1),$S$2=入力!$AA$25,INDEX(入力!$AC$43:$AC$72,MATCH(U18,入力!$AN$43:$AN$72,0),1),$S$2=入力!$AD$25,INDEX(入力!$AD$43:$AD$72,MATCH(U18,入力!$AR$43:$AR$72,0),1)),"")</f>
        <v/>
      </c>
      <c r="X18" s="468" t="str">
        <f>IF(V18="","",MAX(X$15:X17)+1)</f>
        <v/>
      </c>
      <c r="Y18" s="469" t="str">
        <f>IFERROR(IF(VLOOKUP(A18,入力!$AF$79:$AF$108,1,FALSE)="","","☆"),"")</f>
        <v/>
      </c>
    </row>
    <row r="19" spans="1:25" s="10" customFormat="1" ht="27" customHeight="1">
      <c r="A19" s="259" t="str">
        <f t="shared" si="0"/>
        <v/>
      </c>
      <c r="B19" s="816" t="str" cm="1">
        <f t="array" ref="B19">_xlfn.IFS(A19= "","",$S$2=入力!$X$25,INDEX(入力!$D$43:$X$72,MATCH(A19,入力!$Z$43:$Z$72,0),1),$S$2=入力!$AA$25,INDEX(入力!$D$43:$X$72,MATCH(A19,入力!$AC$43:$AC$72,0),1),$S$2=入力!$AD$25,INDEX(入力!$D$43:$X$72,MATCH(A19,入力!$AD$43:$AD$72,0),1))</f>
        <v/>
      </c>
      <c r="C19" s="817" t="e">
        <f>IF(入力!#REF!="","",+入力!#REF!)</f>
        <v>#REF!</v>
      </c>
      <c r="D19" s="818" t="e">
        <f>IF(入力!#REF!="","",+入力!#REF!)</f>
        <v>#REF!</v>
      </c>
      <c r="E19" s="11" t="str" cm="1">
        <f t="array" ref="E19">_xlfn.IFS(A19= "","",$S$2=入力!$X$25,INDEX(入力!$D$43:$X$72,MATCH(A19,入力!$Z$43:$Z$72,0),4),$S$2=入力!$AA$25,INDEX(入力!$D$43:$X$72,MATCH(A19,入力!$AC$43:$AC$72,0),4),$S$2=入力!$AD$25,INDEX(入力!$D$43:$X$72,MATCH(A19,入力!$AD$43:$AD$72,0),4))</f>
        <v/>
      </c>
      <c r="F19" s="16" t="str" cm="1">
        <f t="array" ref="F19">_xlfn.IFS(A19= "","",$S$2=入力!$X$25,INDEX(入力!$D$43:$X$72,MATCH(A19,入力!$Z$43:$Z$72,0),5),$S$2=入力!$AA$25,INDEX(入力!$D$43:$X$72,MATCH(A19,入力!$AC$43:$AC$72,0),5),$S$2=入力!$AD$25,INDEX(入力!$D$43:$X$72,MATCH(A19,入力!$AD$43:$AD$72,0),5))</f>
        <v/>
      </c>
      <c r="G19" s="816" t="str" cm="1">
        <f t="array" ref="G19">_xlfn.IFS(A19= "","",$S$2=入力!$X$25,INDEX(入力!$D$43:$X$72,MATCH(A19,入力!$Z$43:$Z$72,0),6),$S$2=入力!$AA$25,INDEX(入力!$D$43:$X$72,MATCH(A19,入力!$AC$43:$AC$72,0),6),$S$2=入力!$AD$25,INDEX(入力!$D$43:$X$72,MATCH(A19,入力!$AD$43:$AD$72,0),6))</f>
        <v/>
      </c>
      <c r="H19" s="817" t="str">
        <f>IF($A20= "","",INDEX(入力!$D$40:$S$65,MATCH($A20,入力!$T$40:$T$40,0),3))</f>
        <v/>
      </c>
      <c r="I19" s="817" t="str">
        <f>IF($A20= "","",INDEX(入力!$D$40:$S$65,MATCH($A20,入力!$T$40:$T$40,0),3))</f>
        <v/>
      </c>
      <c r="J19" s="818" t="str">
        <f>IF($A20= "","",INDEX(入力!$D$40:$S$65,MATCH($A20,入力!$T$40:$T$40,0),3))</f>
        <v/>
      </c>
      <c r="K19" s="16" t="str" cm="1">
        <f t="array" ref="K19">_xlfn.IFS(A19= "","",$S$2=入力!$X$25,INDEX(入力!$D$43:$X$72,MATCH(A19,入力!$Z$43:$Z$72,0),12),$S$2=入力!$AA$25,INDEX(入力!$D$43:$X$72,MATCH(A19,入力!$AC$43:$AC$72,0),12),$S$2=入力!$AD$25,INDEX(入力!$D$43:$X$72,MATCH(A19,入力!$AD$43:$AD$72,0),12))</f>
        <v/>
      </c>
      <c r="L19" s="813" t="str" cm="1">
        <f t="array" ref="L19">_xlfn.IFS(A19= "","",$S$2=入力!$X$25,INDEX(入力!$D$43:$X$72,MATCH(A19,入力!$Z$43:$Z$72,0),15),$S$2=入力!$AA$25,INDEX(入力!$D$43:$X$72,MATCH(A19,入力!$AC$43:$AC$72,0),15),$S$2=入力!$AD$25,INDEX(入力!$D$43:$X$72,MATCH(A19,入力!$AD$43:$AD$72,0),15))</f>
        <v/>
      </c>
      <c r="M19" s="814" t="e">
        <f>IF(入力!#REF!="","",+入力!#REF!)</f>
        <v>#REF!</v>
      </c>
      <c r="N19" s="815" t="e">
        <f>IF(入力!#REF!="","",+入力!#REF!)</f>
        <v>#REF!</v>
      </c>
      <c r="O19" s="16" t="str" cm="1">
        <f t="array" ref="O19">_xlfn.IFS(A19= "","",$S$2=入力!$X$25,INDEX(入力!$D$43:$X$72,MATCH(A19,入力!$Z$43:$Z$72,0),18),$S$2=入力!$AA$25,INDEX(入力!$D$43:$X$72,MATCH(A19,入力!$AC$43:$AC$72,0),18),$S$2=入力!$AD$25,INDEX(入力!$D$43:$X$72,MATCH(A19,入力!$AD$43:$AD$72,0),18))</f>
        <v/>
      </c>
      <c r="P19" s="11"/>
      <c r="Q19" s="19"/>
      <c r="U19" s="465">
        <v>4</v>
      </c>
      <c r="V19" s="468" t="str" cm="1">
        <f t="array" ref="V19">IFERROR(_xlfn.IFS($S$2=入力!$X$25,VLOOKUP(U19,入力!$AH$43:$AH$72,1,FALSE),$S$2=入力!$AA$25,VLOOKUP(U19,入力!$AN$43:$AN$72,1,FALSE),$S$2=入力!$AD$25,VLOOKUP(U19,入力!$AR$43:$AR$72,1,FALSE)),"")</f>
        <v/>
      </c>
      <c r="W19" s="468" t="str" cm="1">
        <f t="array" ref="W19">IFERROR(_xlfn.IFS($S$2=入力!$X$25,INDEX(入力!$Z$43:$Z$72,MATCH(U19,入力!$AH$43:$AH$72,0),1),$S$2=入力!$AA$25,INDEX(入力!$AC$43:$AC$72,MATCH(U19,入力!$AN$43:$AN$72,0),1),$S$2=入力!$AD$25,INDEX(入力!$AD$43:$AD$72,MATCH(U19,入力!$AR$43:$AR$72,0),1)),"")</f>
        <v/>
      </c>
      <c r="X19" s="468" t="str">
        <f>IF(V19="","",MAX(X$15:X18)+1)</f>
        <v/>
      </c>
      <c r="Y19" s="469" t="str">
        <f>IFERROR(IF(VLOOKUP(A19,入力!$AF$79:$AF$108,1,FALSE)="","","☆"),"")</f>
        <v/>
      </c>
    </row>
    <row r="20" spans="1:25" s="10" customFormat="1" ht="27" customHeight="1">
      <c r="A20" s="259" t="str">
        <f t="shared" si="0"/>
        <v/>
      </c>
      <c r="B20" s="816" t="str" cm="1">
        <f t="array" ref="B20">_xlfn.IFS(A20= "","",$S$2=入力!$X$25,INDEX(入力!$D$43:$X$72,MATCH(A20,入力!$Z$43:$Z$72,0),1),$S$2=入力!$AA$25,INDEX(入力!$D$43:$X$72,MATCH(A20,入力!$AC$43:$AC$72,0),1),$S$2=入力!$AD$25,INDEX(入力!$D$43:$X$72,MATCH(A20,入力!$AD$43:$AD$72,0),1))</f>
        <v/>
      </c>
      <c r="C20" s="817" t="e">
        <f>IF(入力!#REF!="","",+入力!#REF!)</f>
        <v>#REF!</v>
      </c>
      <c r="D20" s="818" t="e">
        <f>IF(入力!#REF!="","",+入力!#REF!)</f>
        <v>#REF!</v>
      </c>
      <c r="E20" s="11" t="str" cm="1">
        <f t="array" ref="E20">_xlfn.IFS(A20= "","",$S$2=入力!$X$25,INDEX(入力!$D$43:$X$72,MATCH(A20,入力!$Z$43:$Z$72,0),4),$S$2=入力!$AA$25,INDEX(入力!$D$43:$X$72,MATCH(A20,入力!$AC$43:$AC$72,0),4),$S$2=入力!$AD$25,INDEX(入力!$D$43:$X$72,MATCH(A20,入力!$AD$43:$AD$72,0),4))</f>
        <v/>
      </c>
      <c r="F20" s="16" t="str" cm="1">
        <f t="array" ref="F20">_xlfn.IFS(A20= "","",$S$2=入力!$X$25,INDEX(入力!$D$43:$X$72,MATCH(A20,入力!$Z$43:$Z$72,0),5),$S$2=入力!$AA$25,INDEX(入力!$D$43:$X$72,MATCH(A20,入力!$AC$43:$AC$72,0),5),$S$2=入力!$AD$25,INDEX(入力!$D$43:$X$72,MATCH(A20,入力!$AD$43:$AD$72,0),5))</f>
        <v/>
      </c>
      <c r="G20" s="816" t="str" cm="1">
        <f t="array" ref="G20">_xlfn.IFS(A20= "","",$S$2=入力!$X$25,INDEX(入力!$D$43:$X$72,MATCH(A20,入力!$Z$43:$Z$72,0),6),$S$2=入力!$AA$25,INDEX(入力!$D$43:$X$72,MATCH(A20,入力!$AC$43:$AC$72,0),6),$S$2=入力!$AD$25,INDEX(入力!$D$43:$X$72,MATCH(A20,入力!$AD$43:$AD$72,0),6))</f>
        <v/>
      </c>
      <c r="H20" s="817" t="str">
        <f>IF($A21= "","",INDEX(入力!$D$40:$S$65,MATCH($A21,入力!$T$40:$T$40,0),3))</f>
        <v/>
      </c>
      <c r="I20" s="817" t="str">
        <f>IF($A21= "","",INDEX(入力!$D$40:$S$65,MATCH($A21,入力!$T$40:$T$40,0),3))</f>
        <v/>
      </c>
      <c r="J20" s="818" t="str">
        <f>IF($A21= "","",INDEX(入力!$D$40:$S$65,MATCH($A21,入力!$T$40:$T$40,0),3))</f>
        <v/>
      </c>
      <c r="K20" s="16" t="str" cm="1">
        <f t="array" ref="K20">_xlfn.IFS(A20= "","",$S$2=入力!$X$25,INDEX(入力!$D$43:$X$72,MATCH(A20,入力!$Z$43:$Z$72,0),12),$S$2=入力!$AA$25,INDEX(入力!$D$43:$X$72,MATCH(A20,入力!$AC$43:$AC$72,0),12),$S$2=入力!$AD$25,INDEX(入力!$D$43:$X$72,MATCH(A20,入力!$AD$43:$AD$72,0),12))</f>
        <v/>
      </c>
      <c r="L20" s="813" t="str" cm="1">
        <f t="array" ref="L20">_xlfn.IFS(A20= "","",$S$2=入力!$X$25,INDEX(入力!$D$43:$X$72,MATCH(A20,入力!$Z$43:$Z$72,0),15),$S$2=入力!$AA$25,INDEX(入力!$D$43:$X$72,MATCH(A20,入力!$AC$43:$AC$72,0),15),$S$2=入力!$AD$25,INDEX(入力!$D$43:$X$72,MATCH(A20,入力!$AD$43:$AD$72,0),15))</f>
        <v/>
      </c>
      <c r="M20" s="814" t="e">
        <f>IF(入力!#REF!="","",+入力!#REF!)</f>
        <v>#REF!</v>
      </c>
      <c r="N20" s="815" t="e">
        <f>IF(入力!#REF!="","",+入力!#REF!)</f>
        <v>#REF!</v>
      </c>
      <c r="O20" s="16" t="str" cm="1">
        <f t="array" ref="O20">_xlfn.IFS(A20= "","",$S$2=入力!$X$25,INDEX(入力!$D$43:$X$72,MATCH(A20,入力!$Z$43:$Z$72,0),18),$S$2=入力!$AA$25,INDEX(入力!$D$43:$X$72,MATCH(A20,入力!$AC$43:$AC$72,0),18),$S$2=入力!$AD$25,INDEX(入力!$D$43:$X$72,MATCH(A20,入力!$AD$43:$AD$72,0),18))</f>
        <v/>
      </c>
      <c r="P20" s="11"/>
      <c r="Q20" s="19"/>
      <c r="U20" s="465">
        <v>5</v>
      </c>
      <c r="V20" s="468" t="str" cm="1">
        <f t="array" ref="V20">IFERROR(_xlfn.IFS($S$2=入力!$X$25,VLOOKUP(U20,入力!$AH$43:$AH$72,1,FALSE),$S$2=入力!$AA$25,VLOOKUP(U20,入力!$AN$43:$AN$72,1,FALSE),$S$2=入力!$AD$25,VLOOKUP(U20,入力!$AR$43:$AR$72,1,FALSE)),"")</f>
        <v/>
      </c>
      <c r="W20" s="468" t="str" cm="1">
        <f t="array" ref="W20">IFERROR(_xlfn.IFS($S$2=入力!$X$25,INDEX(入力!$Z$43:$Z$72,MATCH(U20,入力!$AH$43:$AH$72,0),1),$S$2=入力!$AA$25,INDEX(入力!$AC$43:$AC$72,MATCH(U20,入力!$AN$43:$AN$72,0),1),$S$2=入力!$AD$25,INDEX(入力!$AD$43:$AD$72,MATCH(U20,入力!$AR$43:$AR$72,0),1)),"")</f>
        <v/>
      </c>
      <c r="X20" s="468" t="str">
        <f>IF(V20="","",MAX(X$15:X19)+1)</f>
        <v/>
      </c>
      <c r="Y20" s="469" t="str">
        <f>IFERROR(IF(VLOOKUP(A20,入力!$AF$79:$AF$108,1,FALSE)="","","☆"),"")</f>
        <v/>
      </c>
    </row>
    <row r="21" spans="1:25" s="10" customFormat="1" ht="27" customHeight="1">
      <c r="A21" s="259" t="str">
        <f t="shared" si="0"/>
        <v/>
      </c>
      <c r="B21" s="816" t="str" cm="1">
        <f t="array" ref="B21">_xlfn.IFS(A21= "","",$S$2=入力!$X$25,INDEX(入力!$D$43:$X$72,MATCH(A21,入力!$Z$43:$Z$72,0),1),$S$2=入力!$AA$25,INDEX(入力!$D$43:$X$72,MATCH(A21,入力!$AC$43:$AC$72,0),1),$S$2=入力!$AD$25,INDEX(入力!$D$43:$X$72,MATCH(A21,入力!$AD$43:$AD$72,0),1))</f>
        <v/>
      </c>
      <c r="C21" s="817" t="e">
        <f>IF(入力!#REF!="","",+入力!#REF!)</f>
        <v>#REF!</v>
      </c>
      <c r="D21" s="818" t="e">
        <f>IF(入力!#REF!="","",+入力!#REF!)</f>
        <v>#REF!</v>
      </c>
      <c r="E21" s="11" t="str" cm="1">
        <f t="array" ref="E21">_xlfn.IFS(A21= "","",$S$2=入力!$X$25,INDEX(入力!$D$43:$X$72,MATCH(A21,入力!$Z$43:$Z$72,0),4),$S$2=入力!$AA$25,INDEX(入力!$D$43:$X$72,MATCH(A21,入力!$AC$43:$AC$72,0),4),$S$2=入力!$AD$25,INDEX(入力!$D$43:$X$72,MATCH(A21,入力!$AD$43:$AD$72,0),4))</f>
        <v/>
      </c>
      <c r="F21" s="16" t="str" cm="1">
        <f t="array" ref="F21">_xlfn.IFS(A21= "","",$S$2=入力!$X$25,INDEX(入力!$D$43:$X$72,MATCH(A21,入力!$Z$43:$Z$72,0),5),$S$2=入力!$AA$25,INDEX(入力!$D$43:$X$72,MATCH(A21,入力!$AC$43:$AC$72,0),5),$S$2=入力!$AD$25,INDEX(入力!$D$43:$X$72,MATCH(A21,入力!$AD$43:$AD$72,0),5))</f>
        <v/>
      </c>
      <c r="G21" s="816" t="str" cm="1">
        <f t="array" ref="G21">_xlfn.IFS(A21= "","",$S$2=入力!$X$25,INDEX(入力!$D$43:$X$72,MATCH(A21,入力!$Z$43:$Z$72,0),6),$S$2=入力!$AA$25,INDEX(入力!$D$43:$X$72,MATCH(A21,入力!$AC$43:$AC$72,0),6),$S$2=入力!$AD$25,INDEX(入力!$D$43:$X$72,MATCH(A21,入力!$AD$43:$AD$72,0),6))</f>
        <v/>
      </c>
      <c r="H21" s="817" t="str">
        <f>IF($A22= "","",INDEX(入力!$D$40:$S$65,MATCH($A22,入力!$T$40:$T$40,0),3))</f>
        <v/>
      </c>
      <c r="I21" s="817" t="str">
        <f>IF($A22= "","",INDEX(入力!$D$40:$S$65,MATCH($A22,入力!$T$40:$T$40,0),3))</f>
        <v/>
      </c>
      <c r="J21" s="818" t="str">
        <f>IF($A22= "","",INDEX(入力!$D$40:$S$65,MATCH($A22,入力!$T$40:$T$40,0),3))</f>
        <v/>
      </c>
      <c r="K21" s="16" t="str" cm="1">
        <f t="array" ref="K21">_xlfn.IFS(A21= "","",$S$2=入力!$X$25,INDEX(入力!$D$43:$X$72,MATCH(A21,入力!$Z$43:$Z$72,0),12),$S$2=入力!$AA$25,INDEX(入力!$D$43:$X$72,MATCH(A21,入力!$AC$43:$AC$72,0),12),$S$2=入力!$AD$25,INDEX(入力!$D$43:$X$72,MATCH(A21,入力!$AD$43:$AD$72,0),12))</f>
        <v/>
      </c>
      <c r="L21" s="813" t="str" cm="1">
        <f t="array" ref="L21">_xlfn.IFS(A21= "","",$S$2=入力!$X$25,INDEX(入力!$D$43:$X$72,MATCH(A21,入力!$Z$43:$Z$72,0),15),$S$2=入力!$AA$25,INDEX(入力!$D$43:$X$72,MATCH(A21,入力!$AC$43:$AC$72,0),15),$S$2=入力!$AD$25,INDEX(入力!$D$43:$X$72,MATCH(A21,入力!$AD$43:$AD$72,0),15))</f>
        <v/>
      </c>
      <c r="M21" s="814" t="e">
        <f>IF(入力!#REF!="","",+入力!#REF!)</f>
        <v>#REF!</v>
      </c>
      <c r="N21" s="815" t="e">
        <f>IF(入力!#REF!="","",+入力!#REF!)</f>
        <v>#REF!</v>
      </c>
      <c r="O21" s="16" t="str" cm="1">
        <f t="array" ref="O21">_xlfn.IFS(A21= "","",$S$2=入力!$X$25,INDEX(入力!$D$43:$X$72,MATCH(A21,入力!$Z$43:$Z$72,0),18),$S$2=入力!$AA$25,INDEX(入力!$D$43:$X$72,MATCH(A21,入力!$AC$43:$AC$72,0),18),$S$2=入力!$AD$25,INDEX(入力!$D$43:$X$72,MATCH(A21,入力!$AD$43:$AD$72,0),18))</f>
        <v/>
      </c>
      <c r="P21" s="11"/>
      <c r="Q21" s="19"/>
      <c r="U21" s="465">
        <v>6</v>
      </c>
      <c r="V21" s="468" t="str" cm="1">
        <f t="array" ref="V21">IFERROR(_xlfn.IFS($S$2=入力!$X$25,VLOOKUP(U21,入力!$AH$43:$AH$72,1,FALSE),$S$2=入力!$AA$25,VLOOKUP(U21,入力!$AN$43:$AN$72,1,FALSE),$S$2=入力!$AD$25,VLOOKUP(U21,入力!$AR$43:$AR$72,1,FALSE)),"")</f>
        <v/>
      </c>
      <c r="W21" s="468" t="str" cm="1">
        <f t="array" ref="W21">IFERROR(_xlfn.IFS($S$2=入力!$X$25,INDEX(入力!$Z$43:$Z$72,MATCH(U21,入力!$AH$43:$AH$72,0),1),$S$2=入力!$AA$25,INDEX(入力!$AC$43:$AC$72,MATCH(U21,入力!$AN$43:$AN$72,0),1),$S$2=入力!$AD$25,INDEX(入力!$AD$43:$AD$72,MATCH(U21,入力!$AR$43:$AR$72,0),1)),"")</f>
        <v/>
      </c>
      <c r="X21" s="468" t="str">
        <f>IF(V21="","",MAX(X$15:X20)+1)</f>
        <v/>
      </c>
      <c r="Y21" s="469" t="str">
        <f>IFERROR(IF(VLOOKUP(A21,入力!$AF$79:$AF$108,1,FALSE)="","","☆"),"")</f>
        <v/>
      </c>
    </row>
    <row r="22" spans="1:25" s="10" customFormat="1" ht="27" customHeight="1">
      <c r="A22" s="259" t="str">
        <f t="shared" si="0"/>
        <v/>
      </c>
      <c r="B22" s="816" t="str" cm="1">
        <f t="array" ref="B22">_xlfn.IFS(A22= "","",$S$2=入力!$X$25,INDEX(入力!$D$43:$X$72,MATCH(A22,入力!$Z$43:$Z$72,0),1),$S$2=入力!$AA$25,INDEX(入力!$D$43:$X$72,MATCH(A22,入力!$AC$43:$AC$72,0),1),$S$2=入力!$AD$25,INDEX(入力!$D$43:$X$72,MATCH(A22,入力!$AD$43:$AD$72,0),1))</f>
        <v/>
      </c>
      <c r="C22" s="817" t="e">
        <f>IF(入力!#REF!="","",+入力!#REF!)</f>
        <v>#REF!</v>
      </c>
      <c r="D22" s="818" t="e">
        <f>IF(入力!#REF!="","",+入力!#REF!)</f>
        <v>#REF!</v>
      </c>
      <c r="E22" s="11" t="str" cm="1">
        <f t="array" ref="E22">_xlfn.IFS(A22= "","",$S$2=入力!$X$25,INDEX(入力!$D$43:$X$72,MATCH(A22,入力!$Z$43:$Z$72,0),4),$S$2=入力!$AA$25,INDEX(入力!$D$43:$X$72,MATCH(A22,入力!$AC$43:$AC$72,0),4),$S$2=入力!$AD$25,INDEX(入力!$D$43:$X$72,MATCH(A22,入力!$AD$43:$AD$72,0),4))</f>
        <v/>
      </c>
      <c r="F22" s="16" t="str" cm="1">
        <f t="array" ref="F22">_xlfn.IFS(A22= "","",$S$2=入力!$X$25,INDEX(入力!$D$43:$X$72,MATCH(A22,入力!$Z$43:$Z$72,0),5),$S$2=入力!$AA$25,INDEX(入力!$D$43:$X$72,MATCH(A22,入力!$AC$43:$AC$72,0),5),$S$2=入力!$AD$25,INDEX(入力!$D$43:$X$72,MATCH(A22,入力!$AD$43:$AD$72,0),5))</f>
        <v/>
      </c>
      <c r="G22" s="816" t="str" cm="1">
        <f t="array" ref="G22">_xlfn.IFS(A22= "","",$S$2=入力!$X$25,INDEX(入力!$D$43:$X$72,MATCH(A22,入力!$Z$43:$Z$72,0),6),$S$2=入力!$AA$25,INDEX(入力!$D$43:$X$72,MATCH(A22,入力!$AC$43:$AC$72,0),6),$S$2=入力!$AD$25,INDEX(入力!$D$43:$X$72,MATCH(A22,入力!$AD$43:$AD$72,0),6))</f>
        <v/>
      </c>
      <c r="H22" s="817" t="str">
        <f>IF($A23= "","",INDEX(入力!$D$40:$S$65,MATCH($A23,入力!$T$40:$T$40,0),3))</f>
        <v/>
      </c>
      <c r="I22" s="817" t="str">
        <f>IF($A23= "","",INDEX(入力!$D$40:$S$65,MATCH($A23,入力!$T$40:$T$40,0),3))</f>
        <v/>
      </c>
      <c r="J22" s="818" t="str">
        <f>IF($A23= "","",INDEX(入力!$D$40:$S$65,MATCH($A23,入力!$T$40:$T$40,0),3))</f>
        <v/>
      </c>
      <c r="K22" s="16" t="str" cm="1">
        <f t="array" ref="K22">_xlfn.IFS(A22= "","",$S$2=入力!$X$25,INDEX(入力!$D$43:$X$72,MATCH(A22,入力!$Z$43:$Z$72,0),12),$S$2=入力!$AA$25,INDEX(入力!$D$43:$X$72,MATCH(A22,入力!$AC$43:$AC$72,0),12),$S$2=入力!$AD$25,INDEX(入力!$D$43:$X$72,MATCH(A22,入力!$AD$43:$AD$72,0),12))</f>
        <v/>
      </c>
      <c r="L22" s="813" t="str" cm="1">
        <f t="array" ref="L22">_xlfn.IFS(A22= "","",$S$2=入力!$X$25,INDEX(入力!$D$43:$X$72,MATCH(A22,入力!$Z$43:$Z$72,0),15),$S$2=入力!$AA$25,INDEX(入力!$D$43:$X$72,MATCH(A22,入力!$AC$43:$AC$72,0),15),$S$2=入力!$AD$25,INDEX(入力!$D$43:$X$72,MATCH(A22,入力!$AD$43:$AD$72,0),15))</f>
        <v/>
      </c>
      <c r="M22" s="814" t="e">
        <f>IF(入力!#REF!="","",+入力!#REF!)</f>
        <v>#REF!</v>
      </c>
      <c r="N22" s="815" t="e">
        <f>IF(入力!#REF!="","",+入力!#REF!)</f>
        <v>#REF!</v>
      </c>
      <c r="O22" s="16" t="str" cm="1">
        <f t="array" ref="O22">_xlfn.IFS(A22= "","",$S$2=入力!$X$25,INDEX(入力!$D$43:$X$72,MATCH(A22,入力!$Z$43:$Z$72,0),18),$S$2=入力!$AA$25,INDEX(入力!$D$43:$X$72,MATCH(A22,入力!$AC$43:$AC$72,0),18),$S$2=入力!$AD$25,INDEX(入力!$D$43:$X$72,MATCH(A22,入力!$AD$43:$AD$72,0),18))</f>
        <v/>
      </c>
      <c r="P22" s="11"/>
      <c r="Q22" s="19"/>
      <c r="U22" s="465">
        <v>7</v>
      </c>
      <c r="V22" s="468" t="str" cm="1">
        <f t="array" ref="V22">IFERROR(_xlfn.IFS($S$2=入力!$X$25,VLOOKUP(U22,入力!$AH$43:$AH$72,1,FALSE),$S$2=入力!$AA$25,VLOOKUP(U22,入力!$AN$43:$AN$72,1,FALSE),$S$2=入力!$AD$25,VLOOKUP(U22,入力!$AR$43:$AR$72,1,FALSE)),"")</f>
        <v/>
      </c>
      <c r="W22" s="468" t="str" cm="1">
        <f t="array" ref="W22">IFERROR(_xlfn.IFS($S$2=入力!$X$25,INDEX(入力!$Z$43:$Z$72,MATCH(U22,入力!$AH$43:$AH$72,0),1),$S$2=入力!$AA$25,INDEX(入力!$AC$43:$AC$72,MATCH(U22,入力!$AN$43:$AN$72,0),1),$S$2=入力!$AD$25,INDEX(入力!$AD$43:$AD$72,MATCH(U22,入力!$AR$43:$AR$72,0),1)),"")</f>
        <v/>
      </c>
      <c r="X22" s="468" t="str">
        <f>IF(V22="","",MAX(X$15:X21)+1)</f>
        <v/>
      </c>
      <c r="Y22" s="469" t="str">
        <f>IFERROR(IF(VLOOKUP(A22,入力!$AF$79:$AF$108,1,FALSE)="","","☆"),"")</f>
        <v/>
      </c>
    </row>
    <row r="23" spans="1:25" s="10" customFormat="1" ht="27" customHeight="1">
      <c r="A23" s="259" t="str">
        <f t="shared" si="0"/>
        <v/>
      </c>
      <c r="B23" s="816" t="str" cm="1">
        <f t="array" ref="B23">_xlfn.IFS(A23= "","",$S$2=入力!$X$25,INDEX(入力!$D$43:$X$72,MATCH(A23,入力!$Z$43:$Z$72,0),1),$S$2=入力!$AA$25,INDEX(入力!$D$43:$X$72,MATCH(A23,入力!$AC$43:$AC$72,0),1),$S$2=入力!$AD$25,INDEX(入力!$D$43:$X$72,MATCH(A23,入力!$AD$43:$AD$72,0),1))</f>
        <v/>
      </c>
      <c r="C23" s="817" t="e">
        <f>IF(入力!#REF!="","",+入力!#REF!)</f>
        <v>#REF!</v>
      </c>
      <c r="D23" s="818" t="e">
        <f>IF(入力!#REF!="","",+入力!#REF!)</f>
        <v>#REF!</v>
      </c>
      <c r="E23" s="11" t="str" cm="1">
        <f t="array" ref="E23">_xlfn.IFS(A23= "","",$S$2=入力!$X$25,INDEX(入力!$D$43:$X$72,MATCH(A23,入力!$Z$43:$Z$72,0),4),$S$2=入力!$AA$25,INDEX(入力!$D$43:$X$72,MATCH(A23,入力!$AC$43:$AC$72,0),4),$S$2=入力!$AD$25,INDEX(入力!$D$43:$X$72,MATCH(A23,入力!$AD$43:$AD$72,0),4))</f>
        <v/>
      </c>
      <c r="F23" s="16" t="str" cm="1">
        <f t="array" ref="F23">_xlfn.IFS(A23= "","",$S$2=入力!$X$25,INDEX(入力!$D$43:$X$72,MATCH(A23,入力!$Z$43:$Z$72,0),5),$S$2=入力!$AA$25,INDEX(入力!$D$43:$X$72,MATCH(A23,入力!$AC$43:$AC$72,0),5),$S$2=入力!$AD$25,INDEX(入力!$D$43:$X$72,MATCH(A23,入力!$AD$43:$AD$72,0),5))</f>
        <v/>
      </c>
      <c r="G23" s="816" t="str" cm="1">
        <f t="array" ref="G23">_xlfn.IFS(A23= "","",$S$2=入力!$X$25,INDEX(入力!$D$43:$X$72,MATCH(A23,入力!$Z$43:$Z$72,0),6),$S$2=入力!$AA$25,INDEX(入力!$D$43:$X$72,MATCH(A23,入力!$AC$43:$AC$72,0),6),$S$2=入力!$AD$25,INDEX(入力!$D$43:$X$72,MATCH(A23,入力!$AD$43:$AD$72,0),6))</f>
        <v/>
      </c>
      <c r="H23" s="817" t="str">
        <f>IF($A24= "","",INDEX(入力!$D$40:$S$65,MATCH($A24,入力!$T$40:$T$40,0),3))</f>
        <v/>
      </c>
      <c r="I23" s="817" t="str">
        <f>IF($A24= "","",INDEX(入力!$D$40:$S$65,MATCH($A24,入力!$T$40:$T$40,0),3))</f>
        <v/>
      </c>
      <c r="J23" s="818" t="str">
        <f>IF($A24= "","",INDEX(入力!$D$40:$S$65,MATCH($A24,入力!$T$40:$T$40,0),3))</f>
        <v/>
      </c>
      <c r="K23" s="16" t="str" cm="1">
        <f t="array" ref="K23">_xlfn.IFS(A23= "","",$S$2=入力!$X$25,INDEX(入力!$D$43:$X$72,MATCH(A23,入力!$Z$43:$Z$72,0),12),$S$2=入力!$AA$25,INDEX(入力!$D$43:$X$72,MATCH(A23,入力!$AC$43:$AC$72,0),12),$S$2=入力!$AD$25,INDEX(入力!$D$43:$X$72,MATCH(A23,入力!$AD$43:$AD$72,0),12))</f>
        <v/>
      </c>
      <c r="L23" s="813" t="str" cm="1">
        <f t="array" ref="L23">_xlfn.IFS(A23= "","",$S$2=入力!$X$25,INDEX(入力!$D$43:$X$72,MATCH(A23,入力!$Z$43:$Z$72,0),15),$S$2=入力!$AA$25,INDEX(入力!$D$43:$X$72,MATCH(A23,入力!$AC$43:$AC$72,0),15),$S$2=入力!$AD$25,INDEX(入力!$D$43:$X$72,MATCH(A23,入力!$AD$43:$AD$72,0),15))</f>
        <v/>
      </c>
      <c r="M23" s="814" t="e">
        <f>IF(入力!#REF!="","",+入力!#REF!)</f>
        <v>#REF!</v>
      </c>
      <c r="N23" s="815" t="e">
        <f>IF(入力!#REF!="","",+入力!#REF!)</f>
        <v>#REF!</v>
      </c>
      <c r="O23" s="16" t="str" cm="1">
        <f t="array" ref="O23">_xlfn.IFS(A23= "","",$S$2=入力!$X$25,INDEX(入力!$D$43:$X$72,MATCH(A23,入力!$Z$43:$Z$72,0),18),$S$2=入力!$AA$25,INDEX(入力!$D$43:$X$72,MATCH(A23,入力!$AC$43:$AC$72,0),18),$S$2=入力!$AD$25,INDEX(入力!$D$43:$X$72,MATCH(A23,入力!$AD$43:$AD$72,0),18))</f>
        <v/>
      </c>
      <c r="P23" s="11"/>
      <c r="Q23" s="19"/>
      <c r="U23" s="465">
        <v>8</v>
      </c>
      <c r="V23" s="468" t="str" cm="1">
        <f t="array" ref="V23">IFERROR(_xlfn.IFS($S$2=入力!$X$25,VLOOKUP(U23,入力!$AH$43:$AH$72,1,FALSE),$S$2=入力!$AA$25,VLOOKUP(U23,入力!$AN$43:$AN$72,1,FALSE),$S$2=入力!$AD$25,VLOOKUP(U23,入力!$AR$43:$AR$72,1,FALSE)),"")</f>
        <v/>
      </c>
      <c r="W23" s="468" t="str" cm="1">
        <f t="array" ref="W23">IFERROR(_xlfn.IFS($S$2=入力!$X$25,INDEX(入力!$Z$43:$Z$72,MATCH(U23,入力!$AH$43:$AH$72,0),1),$S$2=入力!$AA$25,INDEX(入力!$AC$43:$AC$72,MATCH(U23,入力!$AN$43:$AN$72,0),1),$S$2=入力!$AD$25,INDEX(入力!$AD$43:$AD$72,MATCH(U23,入力!$AR$43:$AR$72,0),1)),"")</f>
        <v/>
      </c>
      <c r="X23" s="468" t="str">
        <f>IF(V23="","",MAX(X$15:X22)+1)</f>
        <v/>
      </c>
      <c r="Y23" s="469" t="str">
        <f>IFERROR(IF(VLOOKUP(A23,入力!$AF$79:$AF$108,1,FALSE)="","","☆"),"")</f>
        <v/>
      </c>
    </row>
    <row r="24" spans="1:25" s="10" customFormat="1" ht="27" customHeight="1">
      <c r="A24" s="259" t="str">
        <f t="shared" si="0"/>
        <v/>
      </c>
      <c r="B24" s="816" t="str" cm="1">
        <f t="array" ref="B24">_xlfn.IFS(A24= "","",$S$2=入力!$X$25,INDEX(入力!$D$43:$X$72,MATCH(A24,入力!$Z$43:$Z$72,0),1),$S$2=入力!$AA$25,INDEX(入力!$D$43:$X$72,MATCH(A24,入力!$AC$43:$AC$72,0),1),$S$2=入力!$AD$25,INDEX(入力!$D$43:$X$72,MATCH(A24,入力!$AD$43:$AD$72,0),1))</f>
        <v/>
      </c>
      <c r="C24" s="817" t="e">
        <f>IF(入力!#REF!="","",+入力!#REF!)</f>
        <v>#REF!</v>
      </c>
      <c r="D24" s="818" t="e">
        <f>IF(入力!#REF!="","",+入力!#REF!)</f>
        <v>#REF!</v>
      </c>
      <c r="E24" s="11" t="str" cm="1">
        <f t="array" ref="E24">_xlfn.IFS(A24= "","",$S$2=入力!$X$25,INDEX(入力!$D$43:$X$72,MATCH(A24,入力!$Z$43:$Z$72,0),4),$S$2=入力!$AA$25,INDEX(入力!$D$43:$X$72,MATCH(A24,入力!$AC$43:$AC$72,0),4),$S$2=入力!$AD$25,INDEX(入力!$D$43:$X$72,MATCH(A24,入力!$AD$43:$AD$72,0),4))</f>
        <v/>
      </c>
      <c r="F24" s="16" t="str" cm="1">
        <f t="array" ref="F24">_xlfn.IFS(A24= "","",$S$2=入力!$X$25,INDEX(入力!$D$43:$X$72,MATCH(A24,入力!$Z$43:$Z$72,0),5),$S$2=入力!$AA$25,INDEX(入力!$D$43:$X$72,MATCH(A24,入力!$AC$43:$AC$72,0),5),$S$2=入力!$AD$25,INDEX(入力!$D$43:$X$72,MATCH(A24,入力!$AD$43:$AD$72,0),5))</f>
        <v/>
      </c>
      <c r="G24" s="816" t="str" cm="1">
        <f t="array" ref="G24">_xlfn.IFS(A24= "","",$S$2=入力!$X$25,INDEX(入力!$D$43:$X$72,MATCH(A24,入力!$Z$43:$Z$72,0),6),$S$2=入力!$AA$25,INDEX(入力!$D$43:$X$72,MATCH(A24,入力!$AC$43:$AC$72,0),6),$S$2=入力!$AD$25,INDEX(入力!$D$43:$X$72,MATCH(A24,入力!$AD$43:$AD$72,0),6))</f>
        <v/>
      </c>
      <c r="H24" s="817" t="str">
        <f>IF($A25= "","",INDEX(入力!$D$40:$S$65,MATCH($A25,入力!$T$40:$T$40,0),3))</f>
        <v/>
      </c>
      <c r="I24" s="817" t="str">
        <f>IF($A25= "","",INDEX(入力!$D$40:$S$65,MATCH($A25,入力!$T$40:$T$40,0),3))</f>
        <v/>
      </c>
      <c r="J24" s="818" t="str">
        <f>IF($A25= "","",INDEX(入力!$D$40:$S$65,MATCH($A25,入力!$T$40:$T$40,0),3))</f>
        <v/>
      </c>
      <c r="K24" s="16" t="str" cm="1">
        <f t="array" ref="K24">_xlfn.IFS(A24= "","",$S$2=入力!$X$25,INDEX(入力!$D$43:$X$72,MATCH(A24,入力!$Z$43:$Z$72,0),12),$S$2=入力!$AA$25,INDEX(入力!$D$43:$X$72,MATCH(A24,入力!$AC$43:$AC$72,0),12),$S$2=入力!$AD$25,INDEX(入力!$D$43:$X$72,MATCH(A24,入力!$AD$43:$AD$72,0),12))</f>
        <v/>
      </c>
      <c r="L24" s="813" t="str" cm="1">
        <f t="array" ref="L24">_xlfn.IFS(A24= "","",$S$2=入力!$X$25,INDEX(入力!$D$43:$X$72,MATCH(A24,入力!$Z$43:$Z$72,0),15),$S$2=入力!$AA$25,INDEX(入力!$D$43:$X$72,MATCH(A24,入力!$AC$43:$AC$72,0),15),$S$2=入力!$AD$25,INDEX(入力!$D$43:$X$72,MATCH(A24,入力!$AD$43:$AD$72,0),15))</f>
        <v/>
      </c>
      <c r="M24" s="814" t="e">
        <f>IF(入力!#REF!="","",+入力!#REF!)</f>
        <v>#REF!</v>
      </c>
      <c r="N24" s="815" t="e">
        <f>IF(入力!#REF!="","",+入力!#REF!)</f>
        <v>#REF!</v>
      </c>
      <c r="O24" s="16" t="str" cm="1">
        <f t="array" ref="O24">_xlfn.IFS(A24= "","",$S$2=入力!$X$25,INDEX(入力!$D$43:$X$72,MATCH(A24,入力!$Z$43:$Z$72,0),18),$S$2=入力!$AA$25,INDEX(入力!$D$43:$X$72,MATCH(A24,入力!$AC$43:$AC$72,0),18),$S$2=入力!$AD$25,INDEX(入力!$D$43:$X$72,MATCH(A24,入力!$AD$43:$AD$72,0),18))</f>
        <v/>
      </c>
      <c r="P24" s="11"/>
      <c r="Q24" s="19"/>
      <c r="U24" s="465">
        <v>9</v>
      </c>
      <c r="V24" s="468" t="str" cm="1">
        <f t="array" ref="V24">IFERROR(_xlfn.IFS($S$2=入力!$X$25,VLOOKUP(U24,入力!$AH$43:$AH$72,1,FALSE),$S$2=入力!$AA$25,VLOOKUP(U24,入力!$AN$43:$AN$72,1,FALSE),$S$2=入力!$AD$25,VLOOKUP(U24,入力!$AR$43:$AR$72,1,FALSE)),"")</f>
        <v/>
      </c>
      <c r="W24" s="468" t="str" cm="1">
        <f t="array" ref="W24">IFERROR(_xlfn.IFS($S$2=入力!$X$25,INDEX(入力!$Z$43:$Z$72,MATCH(U24,入力!$AH$43:$AH$72,0),1),$S$2=入力!$AA$25,INDEX(入力!$AC$43:$AC$72,MATCH(U24,入力!$AN$43:$AN$72,0),1),$S$2=入力!$AD$25,INDEX(入力!$AD$43:$AD$72,MATCH(U24,入力!$AR$43:$AR$72,0),1)),"")</f>
        <v/>
      </c>
      <c r="X24" s="468" t="str">
        <f>IF(V24="","",MAX(X$15:X23)+1)</f>
        <v/>
      </c>
      <c r="Y24" s="469" t="str">
        <f>IFERROR(IF(VLOOKUP(A24,入力!$AF$79:$AF$108,1,FALSE)="","","☆"),"")</f>
        <v/>
      </c>
    </row>
    <row r="25" spans="1:25" s="10" customFormat="1" ht="27" customHeight="1">
      <c r="A25" s="259" t="str">
        <f t="shared" si="0"/>
        <v/>
      </c>
      <c r="B25" s="816" t="str" cm="1">
        <f t="array" ref="B25">_xlfn.IFS(A25= "","",$S$2=入力!$X$25,INDEX(入力!$D$43:$X$72,MATCH(A25,入力!$Z$43:$Z$72,0),1),$S$2=入力!$AA$25,INDEX(入力!$D$43:$X$72,MATCH(A25,入力!$AC$43:$AC$72,0),1),$S$2=入力!$AD$25,INDEX(入力!$D$43:$X$72,MATCH(A25,入力!$AD$43:$AD$72,0),1))</f>
        <v/>
      </c>
      <c r="C25" s="817" t="e">
        <f>IF(入力!#REF!="","",+入力!#REF!)</f>
        <v>#REF!</v>
      </c>
      <c r="D25" s="818" t="e">
        <f>IF(入力!#REF!="","",+入力!#REF!)</f>
        <v>#REF!</v>
      </c>
      <c r="E25" s="11" t="str" cm="1">
        <f t="array" ref="E25">_xlfn.IFS(A25= "","",$S$2=入力!$X$25,INDEX(入力!$D$43:$X$72,MATCH(A25,入力!$Z$43:$Z$72,0),4),$S$2=入力!$AA$25,INDEX(入力!$D$43:$X$72,MATCH(A25,入力!$AC$43:$AC$72,0),4),$S$2=入力!$AD$25,INDEX(入力!$D$43:$X$72,MATCH(A25,入力!$AD$43:$AD$72,0),4))</f>
        <v/>
      </c>
      <c r="F25" s="16" t="str" cm="1">
        <f t="array" ref="F25">_xlfn.IFS(A25= "","",$S$2=入力!$X$25,INDEX(入力!$D$43:$X$72,MATCH(A25,入力!$Z$43:$Z$72,0),5),$S$2=入力!$AA$25,INDEX(入力!$D$43:$X$72,MATCH(A25,入力!$AC$43:$AC$72,0),5),$S$2=入力!$AD$25,INDEX(入力!$D$43:$X$72,MATCH(A25,入力!$AD$43:$AD$72,0),5))</f>
        <v/>
      </c>
      <c r="G25" s="816" t="str" cm="1">
        <f t="array" ref="G25">_xlfn.IFS(A25= "","",$S$2=入力!$X$25,INDEX(入力!$D$43:$X$72,MATCH(A25,入力!$Z$43:$Z$72,0),6),$S$2=入力!$AA$25,INDEX(入力!$D$43:$X$72,MATCH(A25,入力!$AC$43:$AC$72,0),6),$S$2=入力!$AD$25,INDEX(入力!$D$43:$X$72,MATCH(A25,入力!$AD$43:$AD$72,0),6))</f>
        <v/>
      </c>
      <c r="H25" s="817" t="str">
        <f>IF($A26= "","",INDEX(入力!$D$40:$S$65,MATCH($A26,入力!$T$40:$T$40,0),3))</f>
        <v/>
      </c>
      <c r="I25" s="817" t="str">
        <f>IF($A26= "","",INDEX(入力!$D$40:$S$65,MATCH($A26,入力!$T$40:$T$40,0),3))</f>
        <v/>
      </c>
      <c r="J25" s="818" t="str">
        <f>IF($A26= "","",INDEX(入力!$D$40:$S$65,MATCH($A26,入力!$T$40:$T$40,0),3))</f>
        <v/>
      </c>
      <c r="K25" s="16" t="str" cm="1">
        <f t="array" ref="K25">_xlfn.IFS(A25= "","",$S$2=入力!$X$25,INDEX(入力!$D$43:$X$72,MATCH(A25,入力!$Z$43:$Z$72,0),12),$S$2=入力!$AA$25,INDEX(入力!$D$43:$X$72,MATCH(A25,入力!$AC$43:$AC$72,0),12),$S$2=入力!$AD$25,INDEX(入力!$D$43:$X$72,MATCH(A25,入力!$AD$43:$AD$72,0),12))</f>
        <v/>
      </c>
      <c r="L25" s="813" t="str" cm="1">
        <f t="array" ref="L25">_xlfn.IFS(A25= "","",$S$2=入力!$X$25,INDEX(入力!$D$43:$X$72,MATCH(A25,入力!$Z$43:$Z$72,0),15),$S$2=入力!$AA$25,INDEX(入力!$D$43:$X$72,MATCH(A25,入力!$AC$43:$AC$72,0),15),$S$2=入力!$AD$25,INDEX(入力!$D$43:$X$72,MATCH(A25,入力!$AD$43:$AD$72,0),15))</f>
        <v/>
      </c>
      <c r="M25" s="814" t="e">
        <f>IF(入力!#REF!="","",+入力!#REF!)</f>
        <v>#REF!</v>
      </c>
      <c r="N25" s="815" t="e">
        <f>IF(入力!#REF!="","",+入力!#REF!)</f>
        <v>#REF!</v>
      </c>
      <c r="O25" s="16" t="str" cm="1">
        <f t="array" ref="O25">_xlfn.IFS(A25= "","",$S$2=入力!$X$25,INDEX(入力!$D$43:$X$72,MATCH(A25,入力!$Z$43:$Z$72,0),18),$S$2=入力!$AA$25,INDEX(入力!$D$43:$X$72,MATCH(A25,入力!$AC$43:$AC$72,0),18),$S$2=入力!$AD$25,INDEX(入力!$D$43:$X$72,MATCH(A25,入力!$AD$43:$AD$72,0),18))</f>
        <v/>
      </c>
      <c r="P25" s="11"/>
      <c r="Q25" s="19"/>
      <c r="U25" s="465">
        <v>10</v>
      </c>
      <c r="V25" s="468" t="str" cm="1">
        <f t="array" ref="V25">IFERROR(_xlfn.IFS($S$2=入力!$X$25,VLOOKUP(U25,入力!$AH$43:$AH$72,1,FALSE),$S$2=入力!$AA$25,VLOOKUP(U25,入力!$AN$43:$AN$72,1,FALSE),$S$2=入力!$AD$25,VLOOKUP(U25,入力!$AR$43:$AR$72,1,FALSE)),"")</f>
        <v/>
      </c>
      <c r="W25" s="468" t="str" cm="1">
        <f t="array" ref="W25">IFERROR(_xlfn.IFS($S$2=入力!$X$25,INDEX(入力!$Z$43:$Z$72,MATCH(U25,入力!$AH$43:$AH$72,0),1),$S$2=入力!$AA$25,INDEX(入力!$AC$43:$AC$72,MATCH(U25,入力!$AN$43:$AN$72,0),1),$S$2=入力!$AD$25,INDEX(入力!$AD$43:$AD$72,MATCH(U25,入力!$AR$43:$AR$72,0),1)),"")</f>
        <v/>
      </c>
      <c r="X25" s="468" t="str">
        <f>IF(V25="","",MAX(X$15:X24)+1)</f>
        <v/>
      </c>
      <c r="Y25" s="469" t="str">
        <f>IFERROR(IF(VLOOKUP(A25,入力!$AF$79:$AF$108,1,FALSE)="","","☆"),"")</f>
        <v/>
      </c>
    </row>
    <row r="26" spans="1:25" s="10" customFormat="1" ht="27" customHeight="1">
      <c r="A26" s="259" t="str">
        <f t="shared" si="0"/>
        <v/>
      </c>
      <c r="B26" s="747" t="str" cm="1">
        <f t="array" ref="B26">_xlfn.IFS(A26= "","",$S$2=入力!$X$25,INDEX(入力!$D$43:$X$72,MATCH(A26,入力!$Z$43:$Z$72,0),1),$S$2=入力!$AA$25,INDEX(入力!$D$43:$X$72,MATCH(A26,入力!$AC$43:$AC$72,0),1),$S$2=入力!$AD$25,INDEX(入力!$D$43:$X$72,MATCH(A26,入力!$AD$43:$AD$72,0),1))</f>
        <v/>
      </c>
      <c r="C26" s="748" t="e">
        <f>IF(入力!#REF!="","",+入力!#REF!)</f>
        <v>#REF!</v>
      </c>
      <c r="D26" s="749" t="e">
        <f>IF(入力!#REF!="","",+入力!#REF!)</f>
        <v>#REF!</v>
      </c>
      <c r="E26" s="11" t="str" cm="1">
        <f t="array" ref="E26">_xlfn.IFS(A26= "","",$S$2=入力!$X$25,INDEX(入力!$D$43:$X$72,MATCH(A26,入力!$Z$43:$Z$72,0),4),$S$2=入力!$AA$25,INDEX(入力!$D$43:$X$72,MATCH(A26,入力!$AC$43:$AC$72,0),4),$S$2=入力!$AD$25,INDEX(入力!$D$43:$X$72,MATCH(A26,入力!$AD$43:$AD$72,0),4))</f>
        <v/>
      </c>
      <c r="F26" s="16" t="str" cm="1">
        <f t="array" ref="F26">_xlfn.IFS(A26= "","",$S$2=入力!$X$25,INDEX(入力!$D$43:$X$72,MATCH(A26,入力!$Z$43:$Z$72,0),5),$S$2=入力!$AA$25,INDEX(入力!$D$43:$X$72,MATCH(A26,入力!$AC$43:$AC$72,0),5),$S$2=入力!$AD$25,INDEX(入力!$D$43:$X$72,MATCH(A26,入力!$AD$43:$AD$72,0),5))</f>
        <v/>
      </c>
      <c r="G26" s="816" t="str" cm="1">
        <f t="array" ref="G26">_xlfn.IFS(A26= "","",$S$2=入力!$X$25,INDEX(入力!$D$43:$X$72,MATCH(A26,入力!$Z$43:$Z$72,0),6),$S$2=入力!$AA$25,INDEX(入力!$D$43:$X$72,MATCH(A26,入力!$AC$43:$AC$72,0),6),$S$2=入力!$AD$25,INDEX(入力!$D$43:$X$72,MATCH(A26,入力!$AD$43:$AD$72,0),6))</f>
        <v/>
      </c>
      <c r="H26" s="817" t="str">
        <f>IF($A27= "","",INDEX(入力!$D$40:$S$65,MATCH($A27,入力!$T$40:$T$40,0),3))</f>
        <v/>
      </c>
      <c r="I26" s="817" t="str">
        <f>IF($A27= "","",INDEX(入力!$D$40:$S$65,MATCH($A27,入力!$T$40:$T$40,0),3))</f>
        <v/>
      </c>
      <c r="J26" s="818" t="str">
        <f>IF($A27= "","",INDEX(入力!$D$40:$S$65,MATCH($A27,入力!$T$40:$T$40,0),3))</f>
        <v/>
      </c>
      <c r="K26" s="16" t="str" cm="1">
        <f t="array" ref="K26">_xlfn.IFS(A26= "","",$S$2=入力!$X$25,INDEX(入力!$D$43:$X$72,MATCH(A26,入力!$Z$43:$Z$72,0),12),$S$2=入力!$AA$25,INDEX(入力!$D$43:$X$72,MATCH(A26,入力!$AC$43:$AC$72,0),12),$S$2=入力!$AD$25,INDEX(入力!$D$43:$X$72,MATCH(A26,入力!$AD$43:$AD$72,0),12))</f>
        <v/>
      </c>
      <c r="L26" s="813" t="str" cm="1">
        <f t="array" ref="L26">_xlfn.IFS(A26= "","",$S$2=入力!$X$25,INDEX(入力!$D$43:$X$72,MATCH(A26,入力!$Z$43:$Z$72,0),15),$S$2=入力!$AA$25,INDEX(入力!$D$43:$X$72,MATCH(A26,入力!$AC$43:$AC$72,0),15),$S$2=入力!$AD$25,INDEX(入力!$D$43:$X$72,MATCH(A26,入力!$AD$43:$AD$72,0),15))</f>
        <v/>
      </c>
      <c r="M26" s="814" t="e">
        <f>IF(入力!#REF!="","",+入力!#REF!)</f>
        <v>#REF!</v>
      </c>
      <c r="N26" s="815" t="e">
        <f>IF(入力!#REF!="","",+入力!#REF!)</f>
        <v>#REF!</v>
      </c>
      <c r="O26" s="16" t="str" cm="1">
        <f t="array" ref="O26">_xlfn.IFS(A26= "","",$S$2=入力!$X$25,INDEX(入力!$D$43:$X$72,MATCH(A26,入力!$Z$43:$Z$72,0),18),$S$2=入力!$AA$25,INDEX(入力!$D$43:$X$72,MATCH(A26,入力!$AC$43:$AC$72,0),18),$S$2=入力!$AD$25,INDEX(入力!$D$43:$X$72,MATCH(A26,入力!$AD$43:$AD$72,0),18))</f>
        <v/>
      </c>
      <c r="P26" s="11"/>
      <c r="Q26" s="19"/>
      <c r="U26" s="465">
        <v>11</v>
      </c>
      <c r="V26" s="468" t="str" cm="1">
        <f t="array" ref="V26">IFERROR(_xlfn.IFS($S$2=入力!$X$25,VLOOKUP(U26,入力!$AH$43:$AH$72,1,FALSE),$S$2=入力!$AA$25,VLOOKUP(U26,入力!$AN$43:$AN$72,1,FALSE),$S$2=入力!$AD$25,VLOOKUP(U26,入力!$AR$43:$AR$72,1,FALSE)),"")</f>
        <v/>
      </c>
      <c r="W26" s="468" t="str" cm="1">
        <f t="array" ref="W26">IFERROR(_xlfn.IFS($S$2=入力!$X$25,INDEX(入力!$Z$43:$Z$72,MATCH(U26,入力!$AH$43:$AH$72,0),1),$S$2=入力!$AA$25,INDEX(入力!$AC$43:$AC$72,MATCH(U26,入力!$AN$43:$AN$72,0),1),$S$2=入力!$AD$25,INDEX(入力!$AD$43:$AD$72,MATCH(U26,入力!$AR$43:$AR$72,0),1)),"")</f>
        <v/>
      </c>
      <c r="X26" s="468" t="str">
        <f>IF(V26="","",MAX(X$15:X25)+1)</f>
        <v/>
      </c>
      <c r="Y26" s="469" t="str">
        <f>IFERROR(IF(VLOOKUP(A26,入力!$AF$79:$AF$108,1,FALSE)="","","☆"),"")</f>
        <v/>
      </c>
    </row>
    <row r="27" spans="1:25" s="10" customFormat="1" ht="27" customHeight="1">
      <c r="A27" s="260" t="str">
        <f t="shared" si="0"/>
        <v/>
      </c>
      <c r="B27" s="827" t="str" cm="1">
        <f t="array" ref="B27">_xlfn.IFS(A27= "","",$S$2=入力!$X$25,INDEX(入力!$D$43:$X$72,MATCH(A27,入力!$Z$43:$Z$72,0),1),$S$2=入力!$AA$25,INDEX(入力!$D$43:$X$72,MATCH(A27,入力!$AC$43:$AC$72,0),1),$S$2=入力!$AD$25,INDEX(入力!$D$43:$X$72,MATCH(A27,入力!$AD$43:$AD$72,0),1))</f>
        <v/>
      </c>
      <c r="C27" s="828" t="e">
        <f>IF(入力!#REF!="","",+入力!#REF!)</f>
        <v>#REF!</v>
      </c>
      <c r="D27" s="829" t="e">
        <f>IF(入力!#REF!="","",+入力!#REF!)</f>
        <v>#REF!</v>
      </c>
      <c r="E27" s="247" t="str" cm="1">
        <f t="array" ref="E27">_xlfn.IFS(A27= "","",$S$2=入力!$X$25,INDEX(入力!$D$43:$X$72,MATCH(A27,入力!$Z$43:$Z$72,0),4),$S$2=入力!$AA$25,INDEX(入力!$D$43:$X$72,MATCH(A27,入力!$AC$43:$AC$72,0),4),$S$2=入力!$AD$25,INDEX(入力!$D$43:$X$72,MATCH(A27,入力!$AD$43:$AD$72,0),4))</f>
        <v/>
      </c>
      <c r="F27" s="248" t="str" cm="1">
        <f t="array" ref="F27">_xlfn.IFS(A27= "","",$S$2=入力!$X$25,INDEX(入力!$D$43:$X$72,MATCH(A27,入力!$Z$43:$Z$72,0),5),$S$2=入力!$AA$25,INDEX(入力!$D$43:$X$72,MATCH(A27,入力!$AC$43:$AC$72,0),5),$S$2=入力!$AD$25,INDEX(入力!$D$43:$X$72,MATCH(A27,入力!$AD$43:$AD$72,0),5))</f>
        <v/>
      </c>
      <c r="G27" s="827" t="str" cm="1">
        <f t="array" ref="G27">_xlfn.IFS(A27= "","",$S$2=入力!$X$25,INDEX(入力!$D$43:$X$72,MATCH(A27,入力!$Z$43:$Z$72,0),6),$S$2=入力!$AA$25,INDEX(入力!$D$43:$X$72,MATCH(A27,入力!$AC$43:$AC$72,0),6),$S$2=入力!$AD$25,INDEX(入力!$D$43:$X$72,MATCH(A27,入力!$AD$43:$AD$72,0),6))</f>
        <v/>
      </c>
      <c r="H27" s="828" t="str">
        <f>IF($A28= "","",INDEX(入力!$D$40:$S$65,MATCH($A28,入力!$T$40:$T$40,0),3))</f>
        <v/>
      </c>
      <c r="I27" s="828" t="str">
        <f>IF($A28= "","",INDEX(入力!$D$40:$S$65,MATCH($A28,入力!$T$40:$T$40,0),3))</f>
        <v/>
      </c>
      <c r="J27" s="829" t="str">
        <f>IF($A28= "","",INDEX(入力!$D$40:$S$65,MATCH($A28,入力!$T$40:$T$40,0),3))</f>
        <v/>
      </c>
      <c r="K27" s="248" t="str" cm="1">
        <f t="array" ref="K27">_xlfn.IFS(A27= "","",$S$2=入力!$X$25,INDEX(入力!$D$43:$X$72,MATCH(A27,入力!$Z$43:$Z$72,0),12),$S$2=入力!$AA$25,INDEX(入力!$D$43:$X$72,MATCH(A27,入力!$AC$43:$AC$72,0),12),$S$2=入力!$AD$25,INDEX(入力!$D$43:$X$72,MATCH(A27,入力!$AD$43:$AD$72,0),12))</f>
        <v/>
      </c>
      <c r="L27" s="830" t="str" cm="1">
        <f t="array" ref="L27">_xlfn.IFS(A27= "","",$S$2=入力!$X$25,INDEX(入力!$D$43:$X$72,MATCH(A27,入力!$Z$43:$Z$72,0),15),$S$2=入力!$AA$25,INDEX(入力!$D$43:$X$72,MATCH(A27,入力!$AC$43:$AC$72,0),15),$S$2=入力!$AD$25,INDEX(入力!$D$43:$X$72,MATCH(A27,入力!$AD$43:$AD$72,0),15))</f>
        <v/>
      </c>
      <c r="M27" s="831" t="e">
        <f>IF(入力!#REF!="","",+入力!#REF!)</f>
        <v>#REF!</v>
      </c>
      <c r="N27" s="832" t="e">
        <f>IF(入力!#REF!="","",+入力!#REF!)</f>
        <v>#REF!</v>
      </c>
      <c r="O27" s="249" t="str" cm="1">
        <f t="array" ref="O27">_xlfn.IFS(A27= "","",$S$2=入力!$X$25,INDEX(入力!$D$43:$X$72,MATCH(A27,入力!$Z$43:$Z$72,0),18),$S$2=入力!$AA$25,INDEX(入力!$D$43:$X$72,MATCH(A27,入力!$AC$43:$AC$72,0),18),$S$2=入力!$AD$25,INDEX(入力!$D$43:$X$72,MATCH(A27,入力!$AD$43:$AD$72,0),18))</f>
        <v/>
      </c>
      <c r="P27" s="250"/>
      <c r="Q27" s="251"/>
      <c r="U27" s="465">
        <v>12</v>
      </c>
      <c r="V27" s="468" t="str" cm="1">
        <f t="array" ref="V27">IFERROR(_xlfn.IFS($S$2=入力!$X$25,VLOOKUP(U27,入力!$AH$43:$AH$72,1,FALSE),$S$2=入力!$AA$25,VLOOKUP(U27,入力!$AN$43:$AN$72,1,FALSE),$S$2=入力!$AD$25,VLOOKUP(U27,入力!$AR$43:$AR$72,1,FALSE)),"")</f>
        <v/>
      </c>
      <c r="W27" s="468" t="str" cm="1">
        <f t="array" ref="W27">IFERROR(_xlfn.IFS($S$2=入力!$X$25,INDEX(入力!$Z$43:$Z$72,MATCH(U27,入力!$AH$43:$AH$72,0),1),$S$2=入力!$AA$25,INDEX(入力!$AC$43:$AC$72,MATCH(U27,入力!$AN$43:$AN$72,0),1),$S$2=入力!$AD$25,INDEX(入力!$AD$43:$AD$72,MATCH(U27,入力!$AR$43:$AR$72,0),1)),"")</f>
        <v/>
      </c>
      <c r="X27" s="468" t="str">
        <f>IF(V27="","",MAX(X$15:X26)+1)</f>
        <v/>
      </c>
      <c r="Y27" s="469" t="str">
        <f>IFERROR(IF(VLOOKUP(A27,入力!$AF$79:$AF$108,1,FALSE)="","","☆"),"")</f>
        <v/>
      </c>
    </row>
    <row r="28" spans="1:25" ht="27" customHeight="1">
      <c r="A28" s="259" t="str">
        <f t="shared" si="0"/>
        <v/>
      </c>
      <c r="B28" s="747" t="str" cm="1">
        <f t="array" ref="B28">_xlfn.IFS(A28= "","",$S$2=入力!$X$25,INDEX(入力!$D$43:$X$72,MATCH(A28,入力!$Z$43:$Z$72,0),1),$S$2=入力!$AA$25,INDEX(入力!$D$43:$X$72,MATCH(A28,入力!$AC$43:$AC$72,0),1),$S$2=入力!$AD$25,INDEX(入力!$D$43:$X$72,MATCH(A28,入力!$AD$43:$AD$72,0),1))</f>
        <v/>
      </c>
      <c r="C28" s="748" t="e">
        <f>IF(入力!#REF!="","",+入力!#REF!)</f>
        <v>#REF!</v>
      </c>
      <c r="D28" s="749" t="e">
        <f>IF(入力!#REF!="","",+入力!#REF!)</f>
        <v>#REF!</v>
      </c>
      <c r="E28" s="11" t="str" cm="1">
        <f t="array" ref="E28">_xlfn.IFS(A28= "","",$S$2=入力!$X$25,INDEX(入力!$D$43:$X$72,MATCH(A28,入力!$Z$43:$Z$72,0),4),$S$2=入力!$AA$25,INDEX(入力!$D$43:$X$72,MATCH(A28,入力!$AC$43:$AC$72,0),4),$S$2=入力!$AD$25,INDEX(入力!$D$43:$X$72,MATCH(A28,入力!$AD$43:$AD$72,0),4))</f>
        <v/>
      </c>
      <c r="F28" s="16" t="str" cm="1">
        <f t="array" ref="F28">_xlfn.IFS(A28= "","",$S$2=入力!$X$25,INDEX(入力!$D$43:$X$72,MATCH(A28,入力!$Z$43:$Z$72,0),5),$S$2=入力!$AA$25,INDEX(入力!$D$43:$X$72,MATCH(A28,入力!$AC$43:$AC$72,0),5),$S$2=入力!$AD$25,INDEX(入力!$D$43:$X$72,MATCH(A28,入力!$AD$43:$AD$72,0),5))</f>
        <v/>
      </c>
      <c r="G28" s="816" t="str" cm="1">
        <f t="array" ref="G28">_xlfn.IFS(A28= "","",$S$2=入力!$X$25,INDEX(入力!$D$43:$X$72,MATCH(A28,入力!$Z$43:$Z$72,0),6),$S$2=入力!$AA$25,INDEX(入力!$D$43:$X$72,MATCH(A28,入力!$AC$43:$AC$72,0),6),$S$2=入力!$AD$25,INDEX(入力!$D$43:$X$72,MATCH(A28,入力!$AD$43:$AD$72,0),6))</f>
        <v/>
      </c>
      <c r="H28" s="817" t="str">
        <f>IF($A29= "","",INDEX(入力!$D$40:$S$65,MATCH($A29,入力!$T$40:$T$40,0),3))</f>
        <v/>
      </c>
      <c r="I28" s="817" t="str">
        <f>IF($A29= "","",INDEX(入力!$D$40:$S$65,MATCH($A29,入力!$T$40:$T$40,0),3))</f>
        <v/>
      </c>
      <c r="J28" s="818" t="str">
        <f>IF($A29= "","",INDEX(入力!$D$40:$S$65,MATCH($A29,入力!$T$40:$T$40,0),3))</f>
        <v/>
      </c>
      <c r="K28" s="16" t="str" cm="1">
        <f t="array" ref="K28">_xlfn.IFS(A28= "","",$S$2=入力!$X$25,INDEX(入力!$D$43:$X$72,MATCH(A28,入力!$Z$43:$Z$72,0),12),$S$2=入力!$AA$25,INDEX(入力!$D$43:$X$72,MATCH(A28,入力!$AC$43:$AC$72,0),12),$S$2=入力!$AD$25,INDEX(入力!$D$43:$X$72,MATCH(A28,入力!$AD$43:$AD$72,0),12))</f>
        <v/>
      </c>
      <c r="L28" s="813" t="str" cm="1">
        <f t="array" ref="L28">_xlfn.IFS(A28= "","",$S$2=入力!$X$25,INDEX(入力!$D$43:$X$72,MATCH(A28,入力!$Z$43:$Z$72,0),15),$S$2=入力!$AA$25,INDEX(入力!$D$43:$X$72,MATCH(A28,入力!$AC$43:$AC$72,0),15),$S$2=入力!$AD$25,INDEX(入力!$D$43:$X$72,MATCH(A28,入力!$AD$43:$AD$72,0),15))</f>
        <v/>
      </c>
      <c r="M28" s="814" t="e">
        <f>IF(入力!#REF!="","",+入力!#REF!)</f>
        <v>#REF!</v>
      </c>
      <c r="N28" s="815" t="e">
        <f>IF(入力!#REF!="","",+入力!#REF!)</f>
        <v>#REF!</v>
      </c>
      <c r="O28" s="16" t="str" cm="1">
        <f t="array" ref="O28">_xlfn.IFS(A28= "","",$S$2=入力!$X$25,INDEX(入力!$D$43:$X$72,MATCH(A28,入力!$Z$43:$Z$72,0),18),$S$2=入力!$AA$25,INDEX(入力!$D$43:$X$72,MATCH(A28,入力!$AC$43:$AC$72,0),18),$S$2=入力!$AD$25,INDEX(入力!$D$43:$X$72,MATCH(A28,入力!$AD$43:$AD$72,0),18))</f>
        <v/>
      </c>
      <c r="P28" s="11"/>
      <c r="Q28" s="19"/>
      <c r="U28" s="465">
        <v>13</v>
      </c>
      <c r="V28" s="468" t="str" cm="1">
        <f t="array" ref="V28">IFERROR(_xlfn.IFS($S$2=入力!$X$25,VLOOKUP(U28,入力!$AH$43:$AH$72,1,FALSE),$S$2=入力!$AA$25,VLOOKUP(U28,入力!$AN$43:$AN$72,1,FALSE),$S$2=入力!$AD$25,VLOOKUP(U28,入力!$AR$43:$AR$72,1,FALSE)),"")</f>
        <v/>
      </c>
      <c r="W28" s="468" t="str" cm="1">
        <f t="array" ref="W28">IFERROR(_xlfn.IFS($S$2=入力!$X$25,INDEX(入力!$Z$43:$Z$72,MATCH(U28,入力!$AH$43:$AH$72,0),1),$S$2=入力!$AA$25,INDEX(入力!$AC$43:$AC$72,MATCH(U28,入力!$AN$43:$AN$72,0),1),$S$2=入力!$AD$25,INDEX(入力!$AD$43:$AD$72,MATCH(U28,入力!$AR$43:$AR$72,0),1)),"")</f>
        <v/>
      </c>
      <c r="X28" s="468" t="str">
        <f>IF(V28="","",MAX(X$15:X27)+1)</f>
        <v/>
      </c>
      <c r="Y28" s="469" t="str">
        <f>IFERROR(IF(VLOOKUP(A28,入力!$AF$79:$AF$108,1,FALSE)="","","☆"),"")</f>
        <v/>
      </c>
    </row>
    <row r="29" spans="1:25" ht="27" customHeight="1" thickBot="1">
      <c r="A29" s="261" t="str">
        <f t="shared" si="0"/>
        <v/>
      </c>
      <c r="B29" s="839" t="str" cm="1">
        <f t="array" ref="B29">_xlfn.IFS(A29= "","",$S$2=入力!$X$25,INDEX(入力!$D$43:$X$72,MATCH(A29,入力!$Z$43:$Z$72,0),1),$S$2=入力!$AA$25,INDEX(入力!$D$43:$X$72,MATCH(A29,入力!$AC$43:$AC$72,0),1),$S$2=入力!$AD$25,INDEX(入力!$D$43:$X$72,MATCH(A29,入力!$AD$43:$AD$72,0),1))</f>
        <v/>
      </c>
      <c r="C29" s="840" t="e">
        <f>IF(入力!#REF!="","",+入力!#REF!)</f>
        <v>#REF!</v>
      </c>
      <c r="D29" s="841" t="e">
        <f>IF(入力!#REF!="","",+入力!#REF!)</f>
        <v>#REF!</v>
      </c>
      <c r="E29" s="31" t="str" cm="1">
        <f t="array" ref="E29">_xlfn.IFS(A29= "","",$S$2=入力!$X$25,INDEX(入力!$D$43:$X$72,MATCH(A29,入力!$Z$43:$Z$72,0),4),$S$2=入力!$AA$25,INDEX(入力!$D$43:$X$72,MATCH(A29,入力!$AC$43:$AC$72,0),4),$S$2=入力!$AD$25,INDEX(入力!$D$43:$X$72,MATCH(A29,入力!$AD$43:$AD$72,0),4))</f>
        <v/>
      </c>
      <c r="F29" s="32" t="str" cm="1">
        <f t="array" ref="F29">_xlfn.IFS(A29= "","",$S$2=入力!$X$25,INDEX(入力!$D$43:$X$72,MATCH(A29,入力!$Z$43:$Z$72,0),5),$S$2=入力!$AA$25,INDEX(入力!$D$43:$X$72,MATCH(A29,入力!$AC$43:$AC$72,0),5),$S$2=入力!$AD$25,INDEX(入力!$D$43:$X$72,MATCH(A29,入力!$AD$43:$AD$72,0),5))</f>
        <v/>
      </c>
      <c r="G29" s="839" t="str" cm="1">
        <f t="array" ref="G29">_xlfn.IFS(A29= "","",$S$2=入力!$X$25,INDEX(入力!$D$43:$X$72,MATCH(A29,入力!$Z$43:$Z$72,0),6),$S$2=入力!$AA$25,INDEX(入力!$D$43:$X$72,MATCH(A29,入力!$AC$43:$AC$72,0),6),$S$2=入力!$AD$25,INDEX(入力!$D$43:$X$72,MATCH(A29,入力!$AD$43:$AD$72,0),6))</f>
        <v/>
      </c>
      <c r="H29" s="840" t="str">
        <f>IF($A30= "","",INDEX(入力!$D$40:$S$65,MATCH($A30,入力!$T$40:$T$40,0),3))</f>
        <v/>
      </c>
      <c r="I29" s="840" t="str">
        <f>IF($A30= "","",INDEX(入力!$D$40:$S$65,MATCH($A30,入力!$T$40:$T$40,0),3))</f>
        <v/>
      </c>
      <c r="J29" s="841" t="str">
        <f>IF($A30= "","",INDEX(入力!$D$40:$S$65,MATCH($A30,入力!$T$40:$T$40,0),3))</f>
        <v/>
      </c>
      <c r="K29" s="32" t="str" cm="1">
        <f t="array" ref="K29">_xlfn.IFS(A29= "","",$S$2=入力!$X$25,INDEX(入力!$D$43:$X$72,MATCH(A29,入力!$Z$43:$Z$72,0),12),$S$2=入力!$AA$25,INDEX(入力!$D$43:$X$72,MATCH(A29,入力!$AC$43:$AC$72,0),12),$S$2=入力!$AD$25,INDEX(入力!$D$43:$X$72,MATCH(A29,入力!$AD$43:$AD$72,0),12))</f>
        <v/>
      </c>
      <c r="L29" s="904" t="str" cm="1">
        <f t="array" ref="L29">_xlfn.IFS(A29= "","",$S$2=入力!$X$25,INDEX(入力!$D$43:$X$72,MATCH(A29,入力!$Z$43:$Z$72,0),15),$S$2=入力!$AA$25,INDEX(入力!$D$43:$X$72,MATCH(A29,入力!$AC$43:$AC$72,0),15),$S$2=入力!$AD$25,INDEX(入力!$D$43:$X$72,MATCH(A29,入力!$AD$43:$AD$72,0),15))</f>
        <v/>
      </c>
      <c r="M29" s="905" t="e">
        <f>IF(入力!#REF!="","",+入力!#REF!)</f>
        <v>#REF!</v>
      </c>
      <c r="N29" s="906" t="e">
        <f>IF(入力!#REF!="","",+入力!#REF!)</f>
        <v>#REF!</v>
      </c>
      <c r="O29" s="33" t="str" cm="1">
        <f t="array" ref="O29">_xlfn.IFS(A29= "","",$S$2=入力!$X$25,INDEX(入力!$D$43:$X$72,MATCH(A29,入力!$Z$43:$Z$72,0),18),$S$2=入力!$AA$25,INDEX(入力!$D$43:$X$72,MATCH(A29,入力!$AC$43:$AC$72,0),18),$S$2=入力!$AD$25,INDEX(入力!$D$43:$X$72,MATCH(A29,入力!$AD$43:$AD$72,0),18))</f>
        <v/>
      </c>
      <c r="P29" s="20"/>
      <c r="Q29" s="21"/>
      <c r="U29" s="465">
        <v>14</v>
      </c>
      <c r="V29" s="468" t="str" cm="1">
        <f t="array" ref="V29">IFERROR(_xlfn.IFS($S$2=入力!$X$25,VLOOKUP(U29,入力!$AH$43:$AH$72,1,FALSE),$S$2=入力!$AA$25,VLOOKUP(U29,入力!$AN$43:$AN$72,1,FALSE),$S$2=入力!$AD$25,VLOOKUP(U29,入力!$AR$43:$AR$72,1,FALSE)),"")</f>
        <v/>
      </c>
      <c r="W29" s="468" t="str" cm="1">
        <f t="array" ref="W29">IFERROR(_xlfn.IFS($S$2=入力!$X$25,INDEX(入力!$Z$43:$Z$72,MATCH(U29,入力!$AH$43:$AH$72,0),1),$S$2=入力!$AA$25,INDEX(入力!$AC$43:$AC$72,MATCH(U29,入力!$AN$43:$AN$72,0),1),$S$2=入力!$AD$25,INDEX(入力!$AD$43:$AD$72,MATCH(U29,入力!$AR$43:$AR$72,0),1)),"")</f>
        <v/>
      </c>
      <c r="X29" s="468" t="str">
        <f>IF(V29="","",MAX(X$15:X28)+1)</f>
        <v/>
      </c>
      <c r="Y29" s="469" t="str">
        <f>IFERROR(IF(VLOOKUP(A29,入力!$AF$79:$AF$108,1,FALSE)="","","☆"),"")</f>
        <v/>
      </c>
    </row>
    <row r="30" spans="1:25">
      <c r="A30" s="819"/>
      <c r="B30" s="819"/>
      <c r="C30" s="819"/>
      <c r="D30" s="819"/>
      <c r="E30" s="819"/>
      <c r="F30" s="819"/>
      <c r="G30" s="819"/>
      <c r="H30" s="819"/>
      <c r="I30" s="819"/>
      <c r="J30" s="819"/>
      <c r="K30" s="819"/>
      <c r="L30" s="819"/>
      <c r="M30" s="819"/>
      <c r="N30" s="819"/>
      <c r="O30" s="819"/>
      <c r="P30" s="819"/>
      <c r="Q30" s="819"/>
      <c r="U30" s="465">
        <v>15</v>
      </c>
      <c r="V30" s="468" t="str" cm="1">
        <f t="array" ref="V30">IFERROR(_xlfn.IFS($S$2=入力!$X$25,VLOOKUP(U30,入力!$AH$43:$AH$72,1,FALSE),$S$2=入力!$AA$25,VLOOKUP(U30,入力!$AN$43:$AN$72,1,FALSE),$S$2=入力!$AD$25,VLOOKUP(U30,入力!$AR$43:$AR$72,1,FALSE)),"")</f>
        <v/>
      </c>
      <c r="W30" s="468" t="str" cm="1">
        <f t="array" ref="W30">IFERROR(_xlfn.IFS($S$2=入力!$X$25,INDEX(入力!$Z$43:$Z$72,MATCH(U30,入力!$AH$43:$AH$72,0),1),$S$2=入力!$AA$25,INDEX(入力!$AC$43:$AC$72,MATCH(U30,入力!$AN$43:$AN$72,0),1),$S$2=入力!$AD$25,INDEX(入力!$AD$43:$AD$72,MATCH(U30,入力!$AR$43:$AR$72,0),1)),"")</f>
        <v/>
      </c>
      <c r="X30" s="468" t="str">
        <f>IF(V30="","",MAX(X$15:X29)+1)</f>
        <v/>
      </c>
      <c r="Y30" s="469" t="str">
        <f>IFERROR(IF(VLOOKUP(A30,入力!$AF$79:$AF$108,1,FALSE)="","","☆"),"")</f>
        <v/>
      </c>
    </row>
    <row r="31" spans="1:25">
      <c r="A31" s="819"/>
      <c r="B31" s="819"/>
      <c r="C31" s="819"/>
      <c r="D31" s="819"/>
      <c r="E31" s="819"/>
      <c r="F31" s="819"/>
      <c r="G31" s="819"/>
      <c r="H31" s="819"/>
      <c r="I31" s="819"/>
      <c r="J31" s="819"/>
      <c r="K31" s="819"/>
      <c r="L31" s="819"/>
      <c r="M31" s="819"/>
      <c r="N31" s="819"/>
      <c r="O31" s="819"/>
      <c r="P31" s="819"/>
      <c r="Q31" s="819"/>
      <c r="U31" s="465">
        <v>16</v>
      </c>
      <c r="V31" s="468" t="str" cm="1">
        <f t="array" ref="V31">IFERROR(_xlfn.IFS($S$2=入力!$X$25,VLOOKUP(U31,入力!$AH$43:$AH$72,1,FALSE),$S$2=入力!$AA$25,VLOOKUP(U31,入力!$AN$43:$AN$72,1,FALSE),$S$2=入力!$AD$25,VLOOKUP(U31,入力!$AR$43:$AR$72,1,FALSE)),"")</f>
        <v/>
      </c>
      <c r="W31" s="468" t="str" cm="1">
        <f t="array" ref="W31">IFERROR(_xlfn.IFS($S$2=入力!$X$25,INDEX(入力!$Z$43:$Z$72,MATCH(U31,入力!$AH$43:$AH$72,0),1),$S$2=入力!$AA$25,INDEX(入力!$AC$43:$AC$72,MATCH(U31,入力!$AN$43:$AN$72,0),1),$S$2=入力!$AD$25,INDEX(入力!$AD$43:$AD$72,MATCH(U31,入力!$AR$43:$AR$72,0),1)),"")</f>
        <v/>
      </c>
      <c r="X31" s="468" t="str">
        <f>IF(V31="","",MAX(X$15:X30)+1)</f>
        <v/>
      </c>
      <c r="Y31" s="469" t="str">
        <f>IFERROR(IF(VLOOKUP(A31,入力!$AF$79:$AF$108,1,FALSE)="","","☆"),"")</f>
        <v/>
      </c>
    </row>
    <row r="32" spans="1:25" ht="20" customHeight="1">
      <c r="A32" s="17"/>
      <c r="B32" s="17"/>
      <c r="C32" s="17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U32" s="465">
        <v>17</v>
      </c>
      <c r="V32" s="468" t="str" cm="1">
        <f t="array" ref="V32">IFERROR(_xlfn.IFS($S$2=入力!$X$25,VLOOKUP(U32,入力!$AH$43:$AH$72,1,FALSE),$S$2=入力!$AA$25,VLOOKUP(U32,入力!$AN$43:$AN$72,1,FALSE),$S$2=入力!$AD$25,VLOOKUP(U32,入力!$AR$43:$AR$72,1,FALSE)),"")</f>
        <v/>
      </c>
      <c r="W32" s="468" t="str" cm="1">
        <f t="array" ref="W32">IFERROR(_xlfn.IFS($S$2=入力!$X$25,INDEX(入力!$Z$43:$Z$72,MATCH(U32,入力!$AH$43:$AH$72,0),1),$S$2=入力!$AA$25,INDEX(入力!$AC$43:$AC$72,MATCH(U32,入力!$AN$43:$AN$72,0),1),$S$2=入力!$AD$25,INDEX(入力!$AD$43:$AD$72,MATCH(U32,入力!$AR$43:$AR$72,0),1)),"")</f>
        <v/>
      </c>
      <c r="X32" s="468" t="str">
        <f>IF(V32="","",MAX(X$15:X31)+1)</f>
        <v/>
      </c>
      <c r="Y32" s="469" t="str">
        <f>IFERROR(IF(VLOOKUP(A32,入力!$AF$79:$AF$108,1,FALSE)="","","☆"),"")</f>
        <v/>
      </c>
    </row>
    <row r="33" spans="1:25" ht="30" customHeight="1">
      <c r="B33" s="34"/>
      <c r="C33" s="34"/>
      <c r="D33" s="34"/>
      <c r="E33" s="383"/>
      <c r="F33" s="383"/>
      <c r="G33" s="383"/>
      <c r="H33" s="383"/>
      <c r="I33" s="383"/>
      <c r="J33" s="383"/>
      <c r="K33" s="34"/>
      <c r="L33" s="34"/>
      <c r="M33" s="34"/>
      <c r="N33" s="34"/>
      <c r="U33" s="465">
        <v>18</v>
      </c>
      <c r="V33" s="468" t="str" cm="1">
        <f t="array" ref="V33">IFERROR(_xlfn.IFS($S$2=入力!$X$25,VLOOKUP(U33,入力!$AH$43:$AH$72,1,FALSE),$S$2=入力!$AA$25,VLOOKUP(U33,入力!$AN$43:$AN$72,1,FALSE),$S$2=入力!$AD$25,VLOOKUP(U33,入力!$AR$43:$AR$72,1,FALSE)),"")</f>
        <v/>
      </c>
      <c r="W33" s="468" t="str" cm="1">
        <f t="array" ref="W33">IFERROR(_xlfn.IFS($S$2=入力!$X$25,INDEX(入力!$Z$43:$Z$72,MATCH(U33,入力!$AH$43:$AH$72,0),1),$S$2=入力!$AA$25,INDEX(入力!$AC$43:$AC$72,MATCH(U33,入力!$AN$43:$AN$72,0),1),$S$2=入力!$AD$25,INDEX(入力!$AD$43:$AD$72,MATCH(U33,入力!$AR$43:$AR$72,0),1)),"")</f>
        <v/>
      </c>
      <c r="X33" s="468" t="str">
        <f>IF(V33="","",MAX(X$15:X32)+1)</f>
        <v/>
      </c>
      <c r="Y33" s="469" t="str">
        <f>IFERROR(IF(VLOOKUP(A33,入力!$AF$79:$AF$108,1,FALSE)="","","☆"),"")</f>
        <v/>
      </c>
    </row>
    <row r="34" spans="1:25" ht="20" customHeight="1">
      <c r="A34" s="17"/>
      <c r="B34" s="17"/>
      <c r="C34" s="17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U34" s="465">
        <v>19</v>
      </c>
      <c r="V34" s="468" t="str" cm="1">
        <f t="array" ref="V34">IFERROR(_xlfn.IFS($S$2=入力!$X$25,VLOOKUP(U34,入力!$AH$43:$AH$72,1,FALSE),$S$2=入力!$AA$25,VLOOKUP(U34,入力!$AN$43:$AN$72,1,FALSE),$S$2=入力!$AD$25,VLOOKUP(U34,入力!$AR$43:$AR$72,1,FALSE)),"")</f>
        <v/>
      </c>
      <c r="W34" s="468" t="str" cm="1">
        <f t="array" ref="W34">IFERROR(_xlfn.IFS($S$2=入力!$X$25,INDEX(入力!$Z$43:$Z$72,MATCH(U34,入力!$AH$43:$AH$72,0),1),$S$2=入力!$AA$25,INDEX(入力!$AC$43:$AC$72,MATCH(U34,入力!$AN$43:$AN$72,0),1),$S$2=入力!$AD$25,INDEX(入力!$AD$43:$AD$72,MATCH(U34,入力!$AR$43:$AR$72,0),1)),"")</f>
        <v/>
      </c>
      <c r="X34" s="468" t="str">
        <f>IF(V34="","",MAX(X$15:X33)+1)</f>
        <v/>
      </c>
      <c r="Y34" s="469" t="str">
        <f>IFERROR(IF(VLOOKUP(A34,入力!$AF$79:$AF$108,1,FALSE)="","","☆"),"")</f>
        <v/>
      </c>
    </row>
    <row r="35" spans="1:25" ht="27" customHeight="1">
      <c r="B35" s="9"/>
      <c r="E35" s="9"/>
      <c r="F35" s="9"/>
      <c r="G35" s="9"/>
      <c r="H35" s="9"/>
      <c r="I35" s="9"/>
      <c r="J35" s="9"/>
      <c r="K35" s="9"/>
      <c r="L35" s="381"/>
      <c r="M35" s="381"/>
      <c r="N35" s="381"/>
      <c r="O35" s="382"/>
      <c r="P35" s="382"/>
      <c r="Q35" s="382"/>
      <c r="U35" s="465">
        <v>20</v>
      </c>
      <c r="V35" s="468" t="str" cm="1">
        <f t="array" ref="V35">IFERROR(_xlfn.IFS($S$2=入力!$X$25,VLOOKUP(U35,入力!$AH$43:$AH$72,1,FALSE),$S$2=入力!$AA$25,VLOOKUP(U35,入力!$AN$43:$AN$72,1,FALSE),$S$2=入力!$AD$25,VLOOKUP(U35,入力!$AR$43:$AR$72,1,FALSE)),"")</f>
        <v/>
      </c>
      <c r="W35" s="468" t="str" cm="1">
        <f t="array" ref="W35">IFERROR(_xlfn.IFS($S$2=入力!$X$25,INDEX(入力!$Z$43:$Z$72,MATCH(U35,入力!$AH$43:$AH$72,0),1),$S$2=入力!$AA$25,INDEX(入力!$AC$43:$AC$72,MATCH(U35,入力!$AN$43:$AN$72,0),1),$S$2=入力!$AD$25,INDEX(入力!$AD$43:$AD$72,MATCH(U35,入力!$AR$43:$AR$72,0),1)),"")</f>
        <v/>
      </c>
      <c r="X35" s="468" t="str">
        <f>IF(V35="","",MAX(X$15:X34)+1)</f>
        <v/>
      </c>
      <c r="Y35" s="469" t="str">
        <f>IFERROR(IF(VLOOKUP(A35,入力!$AF$79:$AF$108,1,FALSE)="","","☆"),"")</f>
        <v/>
      </c>
    </row>
    <row r="36" spans="1:25" ht="27" customHeight="1">
      <c r="B36" s="9"/>
      <c r="C36" s="9"/>
      <c r="D36" s="9"/>
      <c r="E36" s="384"/>
      <c r="F36" s="384"/>
      <c r="G36" s="17"/>
      <c r="H36" s="17"/>
      <c r="I36" s="17"/>
      <c r="J36" s="17"/>
      <c r="K36" s="17"/>
      <c r="L36" s="381"/>
      <c r="M36" s="381"/>
      <c r="N36" s="381"/>
      <c r="O36" s="382"/>
      <c r="P36" s="382"/>
      <c r="Q36" s="382"/>
      <c r="U36" s="465">
        <v>21</v>
      </c>
      <c r="V36" s="468" t="str" cm="1">
        <f t="array" ref="V36">IFERROR(_xlfn.IFS($S$2=入力!$X$25,VLOOKUP(U36,入力!$AH$43:$AH$72,1,FALSE),$S$2=入力!$AA$25,VLOOKUP(U36,入力!$AN$43:$AN$72,1,FALSE),$S$2=入力!$AD$25,VLOOKUP(U36,入力!$AR$43:$AR$72,1,FALSE)),"")</f>
        <v/>
      </c>
      <c r="W36" s="468" t="str" cm="1">
        <f t="array" ref="W36">IFERROR(_xlfn.IFS($S$2=入力!$X$25,INDEX(入力!$Z$43:$Z$72,MATCH(U36,入力!$AH$43:$AH$72,0),1),$S$2=入力!$AA$25,INDEX(入力!$AC$43:$AC$72,MATCH(U36,入力!$AN$43:$AN$72,0),1),$S$2=入力!$AD$25,INDEX(入力!$AD$43:$AD$72,MATCH(U36,入力!$AR$43:$AR$72,0),1)),"")</f>
        <v/>
      </c>
      <c r="X36" s="468" t="str">
        <f>IF(V36="","",MAX(X$15:X35)+1)</f>
        <v/>
      </c>
      <c r="Y36" s="469" t="str">
        <f>IFERROR(IF(VLOOKUP(A36,入力!$AF$79:$AF$108,1,FALSE)="","","☆"),"")</f>
        <v/>
      </c>
    </row>
    <row r="37" spans="1:25" ht="27" customHeight="1">
      <c r="B37" s="9"/>
      <c r="C37" s="9"/>
      <c r="D37" s="9"/>
      <c r="E37" s="380"/>
      <c r="F37" s="380"/>
      <c r="G37" s="380"/>
      <c r="H37" s="380"/>
      <c r="I37" s="380"/>
      <c r="J37" s="380"/>
      <c r="K37" s="380"/>
      <c r="L37" s="381"/>
      <c r="M37" s="381"/>
      <c r="N37" s="381"/>
      <c r="O37" s="382"/>
      <c r="P37" s="382"/>
      <c r="Q37" s="382"/>
      <c r="U37" s="465">
        <v>22</v>
      </c>
      <c r="V37" s="468" t="str" cm="1">
        <f t="array" ref="V37">IFERROR(_xlfn.IFS($S$2=入力!$X$25,VLOOKUP(U37,入力!$AH$43:$AH$72,1,FALSE),$S$2=入力!$AA$25,VLOOKUP(U37,入力!$AN$43:$AN$72,1,FALSE),$S$2=入力!$AD$25,VLOOKUP(U37,入力!$AR$43:$AR$72,1,FALSE)),"")</f>
        <v/>
      </c>
      <c r="W37" s="468" t="str" cm="1">
        <f t="array" ref="W37">IFERROR(_xlfn.IFS($S$2=入力!$X$25,INDEX(入力!$Z$43:$Z$72,MATCH(U37,入力!$AH$43:$AH$72,0),1),$S$2=入力!$AA$25,INDEX(入力!$AC$43:$AC$72,MATCH(U37,入力!$AN$43:$AN$72,0),1),$S$2=入力!$AD$25,INDEX(入力!$AD$43:$AD$72,MATCH(U37,入力!$AR$43:$AR$72,0),1)),"")</f>
        <v/>
      </c>
      <c r="X37" s="468" t="str">
        <f>IF(V37="","",MAX(X$15:X36)+1)</f>
        <v/>
      </c>
      <c r="Y37" s="469" t="str">
        <f>IFERROR(IF(VLOOKUP(A37,入力!$AF$79:$AF$108,1,FALSE)="","","☆"),"")</f>
        <v/>
      </c>
    </row>
    <row r="38" spans="1:25" ht="27" customHeight="1">
      <c r="A38" s="379"/>
      <c r="B38" s="379"/>
      <c r="C38" s="379"/>
      <c r="D38" s="379"/>
      <c r="E38" s="380"/>
      <c r="F38" s="380"/>
      <c r="G38" s="380"/>
      <c r="H38" s="380"/>
      <c r="I38" s="380"/>
      <c r="J38" s="380"/>
      <c r="K38" s="380"/>
      <c r="L38" s="381"/>
      <c r="M38" s="381"/>
      <c r="N38" s="381"/>
      <c r="O38" s="382"/>
      <c r="P38" s="382"/>
      <c r="Q38" s="382"/>
      <c r="U38" s="465">
        <v>23</v>
      </c>
      <c r="V38" s="468" t="str" cm="1">
        <f t="array" ref="V38">IFERROR(_xlfn.IFS($S$2=入力!$X$25,VLOOKUP(U38,入力!$AH$43:$AH$72,1,FALSE),$S$2=入力!$AA$25,VLOOKUP(U38,入力!$AN$43:$AN$72,1,FALSE),$S$2=入力!$AD$25,VLOOKUP(U38,入力!$AR$43:$AR$72,1,FALSE)),"")</f>
        <v/>
      </c>
      <c r="W38" s="468" t="str" cm="1">
        <f t="array" ref="W38">IFERROR(_xlfn.IFS($S$2=入力!$X$25,INDEX(入力!$Z$43:$Z$72,MATCH(U38,入力!$AH$43:$AH$72,0),1),$S$2=入力!$AA$25,INDEX(入力!$AC$43:$AC$72,MATCH(U38,入力!$AN$43:$AN$72,0),1),$S$2=入力!$AD$25,INDEX(入力!$AD$43:$AD$72,MATCH(U38,入力!$AR$43:$AR$72,0),1)),"")</f>
        <v/>
      </c>
      <c r="X38" s="468" t="str">
        <f>IF(V38="","",MAX(X$15:X37)+1)</f>
        <v/>
      </c>
      <c r="Y38" s="469" t="str">
        <f>IFERROR(IF(VLOOKUP(A38,入力!$AF$79:$AF$108,1,FALSE)="","","☆"),"")</f>
        <v/>
      </c>
    </row>
    <row r="39" spans="1:25" ht="27" customHeight="1">
      <c r="A39" s="379"/>
      <c r="B39" s="379"/>
      <c r="C39" s="379"/>
      <c r="D39" s="379"/>
      <c r="E39" s="379"/>
      <c r="F39" s="379"/>
      <c r="G39" s="379"/>
      <c r="H39" s="379"/>
      <c r="I39" s="379"/>
      <c r="J39" s="379"/>
      <c r="K39" s="379"/>
      <c r="L39" s="379"/>
      <c r="M39" s="379"/>
      <c r="N39" s="379"/>
      <c r="O39" s="379"/>
      <c r="P39" s="379"/>
      <c r="Q39" s="379"/>
      <c r="U39" s="465">
        <v>24</v>
      </c>
      <c r="V39" s="468" t="str" cm="1">
        <f t="array" ref="V39">IFERROR(_xlfn.IFS($S$2=入力!$X$25,VLOOKUP(U39,入力!$AH$43:$AH$72,1,FALSE),$S$2=入力!$AA$25,VLOOKUP(U39,入力!$AN$43:$AN$72,1,FALSE),$S$2=入力!$AD$25,VLOOKUP(U39,入力!$AR$43:$AR$72,1,FALSE)),"")</f>
        <v/>
      </c>
      <c r="W39" s="468" t="str" cm="1">
        <f t="array" ref="W39">IFERROR(_xlfn.IFS($S$2=入力!$X$25,INDEX(入力!$Z$43:$Z$72,MATCH(U39,入力!$AH$43:$AH$72,0),1),$S$2=入力!$AA$25,INDEX(入力!$AC$43:$AC$72,MATCH(U39,入力!$AN$43:$AN$72,0),1),$S$2=入力!$AD$25,INDEX(入力!$AD$43:$AD$72,MATCH(U39,入力!$AR$43:$AR$72,0),1)),"")</f>
        <v/>
      </c>
      <c r="X39" s="468" t="str">
        <f>IF(V39="","",MAX(X$15:X38)+1)</f>
        <v/>
      </c>
      <c r="Y39" s="469" t="str">
        <f>IFERROR(IF(VLOOKUP(A39,入力!$AF$79:$AF$108,1,FALSE)="","","☆"),"")</f>
        <v/>
      </c>
    </row>
    <row r="40" spans="1:25" ht="27" customHeight="1">
      <c r="A40" s="17"/>
      <c r="B40" s="17"/>
      <c r="C40" s="1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U40" s="465">
        <v>25</v>
      </c>
      <c r="V40" s="468" t="str" cm="1">
        <f t="array" ref="V40">IFERROR(_xlfn.IFS($S$2=入力!$X$25,VLOOKUP(U40,入力!$AH$43:$AH$72,1,FALSE),$S$2=入力!$AA$25,VLOOKUP(U40,入力!$AN$43:$AN$72,1,FALSE),$S$2=入力!$AD$25,VLOOKUP(U40,入力!$AR$43:$AR$72,1,FALSE)),"")</f>
        <v/>
      </c>
      <c r="W40" s="468" t="str" cm="1">
        <f t="array" ref="W40">IFERROR(_xlfn.IFS($S$2=入力!$X$25,INDEX(入力!$Z$43:$Z$72,MATCH(U40,入力!$AH$43:$AH$72,0),1),$S$2=入力!$AA$25,INDEX(入力!$AC$43:$AC$72,MATCH(U40,入力!$AN$43:$AN$72,0),1),$S$2=入力!$AD$25,INDEX(入力!$AD$43:$AD$72,MATCH(U40,入力!$AR$43:$AR$72,0),1)),"")</f>
        <v/>
      </c>
      <c r="X40" s="468" t="str">
        <f>IF(V40="","",MAX(X$15:X39)+1)</f>
        <v/>
      </c>
      <c r="Y40" s="469" t="str">
        <f>IFERROR(IF(VLOOKUP(A40,入力!$AF$79:$AF$108,1,FALSE)="","","☆"),"")</f>
        <v/>
      </c>
    </row>
    <row r="41" spans="1:25" ht="27" customHeight="1">
      <c r="A41" s="17"/>
      <c r="B41" s="17"/>
      <c r="C41" s="17"/>
      <c r="D41" s="7"/>
      <c r="E41" s="7"/>
      <c r="F41" s="7"/>
      <c r="G41" s="7"/>
      <c r="H41" s="7"/>
      <c r="I41" s="7"/>
      <c r="J41" s="385"/>
      <c r="K41" s="385"/>
      <c r="L41" s="385"/>
      <c r="M41" s="385"/>
      <c r="N41" s="385"/>
      <c r="O41" s="385"/>
      <c r="P41" s="385"/>
      <c r="Q41" s="385"/>
      <c r="U41" s="465">
        <v>26</v>
      </c>
      <c r="V41" s="468" t="str" cm="1">
        <f t="array" ref="V41">IFERROR(_xlfn.IFS($S$2=入力!$X$25,VLOOKUP(U41,入力!$AH$43:$AH$72,1,FALSE),$S$2=入力!$AA$25,VLOOKUP(U41,入力!$AN$43:$AN$72,1,FALSE),$S$2=入力!$AD$25,VLOOKUP(U41,入力!$AR$43:$AR$72,1,FALSE)),"")</f>
        <v/>
      </c>
      <c r="W41" s="468" t="str" cm="1">
        <f t="array" ref="W41">IFERROR(_xlfn.IFS($S$2=入力!$X$25,INDEX(入力!$Z$43:$Z$72,MATCH(U41,入力!$AH$43:$AH$72,0),1),$S$2=入力!$AA$25,INDEX(入力!$AC$43:$AC$72,MATCH(U41,入力!$AN$43:$AN$72,0),1),$S$2=入力!$AD$25,INDEX(入力!$AD$43:$AD$72,MATCH(U41,入力!$AR$43:$AR$72,0),1)),"")</f>
        <v/>
      </c>
      <c r="X41" s="468" t="str">
        <f>IF(V41="","",MAX(X$15:X40)+1)</f>
        <v/>
      </c>
      <c r="Y41" s="469" t="str">
        <f>IFERROR(IF(VLOOKUP(A41,入力!$AF$79:$AF$108,1,FALSE)="","","☆"),"")</f>
        <v/>
      </c>
    </row>
    <row r="42" spans="1:25" ht="27" customHeight="1">
      <c r="A42" s="17"/>
      <c r="B42" s="17"/>
      <c r="C42" s="17"/>
      <c r="D42" s="17"/>
      <c r="E42" s="17"/>
      <c r="F42" s="17"/>
      <c r="G42" s="385"/>
      <c r="H42" s="385"/>
      <c r="I42" s="385"/>
      <c r="J42" s="385"/>
      <c r="K42" s="385"/>
      <c r="L42" s="385"/>
      <c r="M42" s="385"/>
      <c r="N42" s="385"/>
      <c r="O42" s="385"/>
      <c r="P42" s="385"/>
      <c r="Q42" s="385"/>
      <c r="U42" s="465">
        <v>27</v>
      </c>
      <c r="V42" s="468" t="str" cm="1">
        <f t="array" ref="V42">IFERROR(_xlfn.IFS($S$2=入力!$X$25,VLOOKUP(U42,入力!$AH$43:$AH$72,1,FALSE),$S$2=入力!$AA$25,VLOOKUP(U42,入力!$AN$43:$AN$72,1,FALSE),$S$2=入力!$AD$25,VLOOKUP(U42,入力!$AR$43:$AR$72,1,FALSE)),"")</f>
        <v/>
      </c>
      <c r="W42" s="468" t="str" cm="1">
        <f t="array" ref="W42">IFERROR(_xlfn.IFS($S$2=入力!$X$25,INDEX(入力!$Z$43:$Z$72,MATCH(U42,入力!$AH$43:$AH$72,0),1),$S$2=入力!$AA$25,INDEX(入力!$AC$43:$AC$72,MATCH(U42,入力!$AN$43:$AN$72,0),1),$S$2=入力!$AD$25,INDEX(入力!$AD$43:$AD$72,MATCH(U42,入力!$AR$43:$AR$72,0),1)),"")</f>
        <v/>
      </c>
      <c r="X42" s="468" t="str">
        <f>IF(V42="","",MAX(X$15:X41)+1)</f>
        <v/>
      </c>
      <c r="Y42" s="469" t="str">
        <f>IFERROR(IF(VLOOKUP(A42,入力!$AF$79:$AF$108,1,FALSE)="","","☆"),"")</f>
        <v/>
      </c>
    </row>
    <row r="43" spans="1:25" ht="27" customHeight="1">
      <c r="A43" s="17"/>
      <c r="B43" s="17"/>
      <c r="C43" s="17"/>
      <c r="D43" s="17"/>
      <c r="E43" s="17"/>
      <c r="F43" s="17"/>
      <c r="G43" s="385"/>
      <c r="H43" s="385"/>
      <c r="I43" s="385"/>
      <c r="J43" s="385"/>
      <c r="K43" s="385"/>
      <c r="L43" s="385"/>
      <c r="M43" s="385"/>
      <c r="N43" s="385"/>
      <c r="O43" s="385"/>
      <c r="P43" s="385"/>
      <c r="Q43" s="385"/>
      <c r="R43" s="10"/>
      <c r="U43" s="465">
        <v>28</v>
      </c>
      <c r="V43" s="468" t="str" cm="1">
        <f t="array" ref="V43">IFERROR(_xlfn.IFS($S$2=入力!$X$25,VLOOKUP(U43,入力!$AH$43:$AH$72,1,FALSE),$S$2=入力!$AA$25,VLOOKUP(U43,入力!$AN$43:$AN$72,1,FALSE),$S$2=入力!$AD$25,VLOOKUP(U43,入力!$AR$43:$AR$72,1,FALSE)),"")</f>
        <v/>
      </c>
      <c r="W43" s="468" t="str" cm="1">
        <f t="array" ref="W43">IFERROR(_xlfn.IFS($S$2=入力!$X$25,INDEX(入力!$Z$43:$Z$72,MATCH(U43,入力!$AH$43:$AH$72,0),1),$S$2=入力!$AA$25,INDEX(入力!$AC$43:$AC$72,MATCH(U43,入力!$AN$43:$AN$72,0),1),$S$2=入力!$AD$25,INDEX(入力!$AD$43:$AD$72,MATCH(U43,入力!$AR$43:$AR$72,0),1)),"")</f>
        <v/>
      </c>
      <c r="X43" s="468" t="str">
        <f>IF(V43="","",MAX(X$15:X42)+1)</f>
        <v/>
      </c>
      <c r="Y43" s="469" t="str">
        <f>IFERROR(IF(VLOOKUP(A43,入力!$AF$79:$AF$108,1,FALSE)="","","☆"),"")</f>
        <v/>
      </c>
    </row>
    <row r="44" spans="1:25" ht="27" customHeight="1">
      <c r="A44" s="7"/>
      <c r="B44" s="7"/>
      <c r="C44" s="7"/>
      <c r="D44" s="17"/>
      <c r="E44" s="17"/>
      <c r="F44" s="17"/>
      <c r="G44" s="385"/>
      <c r="H44" s="385"/>
      <c r="I44" s="385"/>
      <c r="J44" s="385"/>
      <c r="K44" s="385"/>
      <c r="L44" s="385"/>
      <c r="M44" s="385"/>
      <c r="N44" s="385"/>
      <c r="O44" s="385"/>
      <c r="P44" s="385"/>
      <c r="Q44" s="385"/>
      <c r="R44" s="10"/>
      <c r="U44" s="465">
        <v>29</v>
      </c>
      <c r="V44" s="468" t="str" cm="1">
        <f t="array" ref="V44">IFERROR(_xlfn.IFS($S$2=入力!$X$25,VLOOKUP(U44,入力!$AH$43:$AH$72,1,FALSE),$S$2=入力!$AA$25,VLOOKUP(U44,入力!$AN$43:$AN$72,1,FALSE),$S$2=入力!$AD$25,VLOOKUP(U44,入力!$AR$43:$AR$72,1,FALSE)),"")</f>
        <v/>
      </c>
      <c r="W44" s="468" t="str" cm="1">
        <f t="array" ref="W44">IFERROR(_xlfn.IFS($S$2=入力!$X$25,INDEX(入力!$Z$43:$Z$72,MATCH(U44,入力!$AH$43:$AH$72,0),1),$S$2=入力!$AA$25,INDEX(入力!$AC$43:$AC$72,MATCH(U44,入力!$AN$43:$AN$72,0),1),$S$2=入力!$AD$25,INDEX(入力!$AD$43:$AD$72,MATCH(U44,入力!$AR$43:$AR$72,0),1)),"")</f>
        <v/>
      </c>
      <c r="X44" s="468" t="str">
        <f>IF(V44="","",MAX(X$15:X43)+1)</f>
        <v/>
      </c>
      <c r="Y44" s="469" t="str">
        <f>IFERROR(IF(VLOOKUP(A44,入力!$AF$79:$AF$108,1,FALSE)="","","☆"),"")</f>
        <v/>
      </c>
    </row>
    <row r="45" spans="1:25" ht="27" customHeight="1" thickBot="1">
      <c r="A45" s="386"/>
      <c r="B45" s="386"/>
      <c r="C45" s="386"/>
      <c r="D45" s="386"/>
      <c r="E45" s="386"/>
      <c r="F45" s="386"/>
      <c r="G45" s="386"/>
      <c r="H45" s="386"/>
      <c r="I45" s="386"/>
      <c r="J45" s="386"/>
      <c r="K45" s="386"/>
      <c r="L45" s="386"/>
      <c r="M45" s="386"/>
      <c r="N45" s="386"/>
      <c r="O45" s="386"/>
      <c r="P45" s="386"/>
      <c r="Q45" s="386"/>
      <c r="R45" s="10"/>
      <c r="U45" s="470">
        <v>30</v>
      </c>
      <c r="V45" s="471" t="str" cm="1">
        <f t="array" ref="V45">IFERROR(_xlfn.IFS($S$2=入力!$X$25,VLOOKUP(U45,入力!$AH$43:$AH$72,1,FALSE),$S$2=入力!$AA$25,VLOOKUP(U45,入力!$AN$43:$AN$72,1,FALSE),$S$2=入力!$AD$25,VLOOKUP(U45,入力!$AR$43:$AR$72,1,FALSE)),"")</f>
        <v/>
      </c>
      <c r="W45" s="471" t="str" cm="1">
        <f t="array" ref="W45">IFERROR(_xlfn.IFS($S$2=入力!$X$25,INDEX(入力!$Z$43:$Z$72,MATCH(U45,入力!$AH$43:$AH$72,0),1),$S$2=入力!$AA$25,INDEX(入力!$AC$43:$AC$72,MATCH(U45,入力!$AN$43:$AN$72,0),1),$S$2=入力!$AD$25,INDEX(入力!$AD$43:$AD$72,MATCH(U45,入力!$AR$43:$AR$72,0),1)),"")</f>
        <v/>
      </c>
      <c r="X45" s="471" t="str">
        <f>IF(V45="","",MAX(X$15:X44)+1)</f>
        <v/>
      </c>
      <c r="Y45" s="472" t="str">
        <f>IFERROR(IF(VLOOKUP(A45,入力!$AF$79:$AF$108,1,FALSE)="","","☆"),"")</f>
        <v/>
      </c>
    </row>
    <row r="46" spans="1:25" ht="27" customHeight="1" thickTop="1">
      <c r="A46" s="376"/>
      <c r="B46" s="17"/>
      <c r="C46" s="17"/>
      <c r="D46" s="17"/>
      <c r="E46" s="376"/>
      <c r="F46" s="376"/>
      <c r="G46" s="7"/>
      <c r="H46" s="7"/>
      <c r="I46" s="7"/>
      <c r="J46" s="7"/>
      <c r="K46" s="376"/>
      <c r="L46" s="7"/>
      <c r="M46" s="7"/>
      <c r="N46" s="7"/>
      <c r="O46" s="376"/>
      <c r="P46" s="376"/>
      <c r="Q46" s="376"/>
      <c r="R46" s="10"/>
    </row>
    <row r="47" spans="1:25" ht="27" customHeight="1">
      <c r="A47" s="376"/>
      <c r="B47" s="7"/>
      <c r="C47" s="7"/>
      <c r="D47" s="7"/>
      <c r="E47" s="377"/>
      <c r="F47" s="376"/>
      <c r="G47" s="17"/>
      <c r="H47" s="17"/>
      <c r="I47" s="17"/>
      <c r="J47" s="17"/>
      <c r="K47" s="376"/>
      <c r="L47" s="382"/>
      <c r="M47" s="382"/>
      <c r="N47" s="382"/>
      <c r="O47" s="376"/>
      <c r="P47" s="377"/>
      <c r="Q47" s="378"/>
      <c r="R47" s="10"/>
      <c r="U47" s="10"/>
    </row>
    <row r="48" spans="1:25" ht="27" customHeight="1">
      <c r="A48" s="376"/>
      <c r="B48" s="17"/>
      <c r="C48" s="17"/>
      <c r="D48" s="17"/>
      <c r="E48" s="377"/>
      <c r="F48" s="376"/>
      <c r="G48" s="17"/>
      <c r="H48" s="17"/>
      <c r="I48" s="17"/>
      <c r="J48" s="17"/>
      <c r="K48" s="376"/>
      <c r="L48" s="382"/>
      <c r="M48" s="382"/>
      <c r="N48" s="382"/>
      <c r="O48" s="376"/>
      <c r="P48" s="377"/>
      <c r="Q48" s="378"/>
      <c r="R48" s="10"/>
      <c r="U48" s="10"/>
    </row>
    <row r="49" spans="1:21" ht="27" customHeight="1">
      <c r="A49" s="376"/>
      <c r="B49" s="17"/>
      <c r="C49" s="17"/>
      <c r="D49" s="17"/>
      <c r="E49" s="377"/>
      <c r="F49" s="376"/>
      <c r="G49" s="17"/>
      <c r="H49" s="17"/>
      <c r="I49" s="17"/>
      <c r="J49" s="17"/>
      <c r="K49" s="376"/>
      <c r="L49" s="382"/>
      <c r="M49" s="382"/>
      <c r="N49" s="382"/>
      <c r="O49" s="376"/>
      <c r="P49" s="377"/>
      <c r="Q49" s="378"/>
      <c r="R49" s="10"/>
      <c r="U49" s="10"/>
    </row>
    <row r="50" spans="1:21" ht="27" customHeight="1">
      <c r="A50" s="376"/>
      <c r="B50" s="17"/>
      <c r="C50" s="17"/>
      <c r="D50" s="17"/>
      <c r="E50" s="377"/>
      <c r="F50" s="376"/>
      <c r="G50" s="17"/>
      <c r="H50" s="17"/>
      <c r="I50" s="17"/>
      <c r="J50" s="17"/>
      <c r="K50" s="376"/>
      <c r="L50" s="382"/>
      <c r="M50" s="382"/>
      <c r="N50" s="382"/>
      <c r="O50" s="376"/>
      <c r="P50" s="377"/>
      <c r="Q50" s="378"/>
      <c r="R50" s="10"/>
      <c r="U50" s="10"/>
    </row>
    <row r="51" spans="1:21" ht="27" customHeight="1">
      <c r="A51" s="376"/>
      <c r="B51" s="17"/>
      <c r="C51" s="17"/>
      <c r="D51" s="17"/>
      <c r="E51" s="377"/>
      <c r="F51" s="376"/>
      <c r="G51" s="17"/>
      <c r="H51" s="17"/>
      <c r="I51" s="17"/>
      <c r="J51" s="17"/>
      <c r="K51" s="376"/>
      <c r="L51" s="382"/>
      <c r="M51" s="382"/>
      <c r="N51" s="382"/>
      <c r="O51" s="376"/>
      <c r="P51" s="377"/>
      <c r="Q51" s="378"/>
      <c r="R51" s="10"/>
      <c r="U51" s="10"/>
    </row>
    <row r="52" spans="1:21" ht="27" customHeight="1">
      <c r="A52" s="376"/>
      <c r="B52" s="17"/>
      <c r="C52" s="17"/>
      <c r="D52" s="17"/>
      <c r="E52" s="377"/>
      <c r="F52" s="376"/>
      <c r="G52" s="17"/>
      <c r="H52" s="17"/>
      <c r="I52" s="17"/>
      <c r="J52" s="17"/>
      <c r="K52" s="376"/>
      <c r="L52" s="382"/>
      <c r="M52" s="382"/>
      <c r="N52" s="382"/>
      <c r="O52" s="376"/>
      <c r="P52" s="377"/>
      <c r="Q52" s="378"/>
      <c r="R52" s="10"/>
      <c r="U52" s="10"/>
    </row>
    <row r="53" spans="1:21" ht="27" customHeight="1">
      <c r="A53" s="376"/>
      <c r="B53" s="17"/>
      <c r="C53" s="17"/>
      <c r="D53" s="17"/>
      <c r="E53" s="377"/>
      <c r="F53" s="376"/>
      <c r="G53" s="17"/>
      <c r="H53" s="17"/>
      <c r="I53" s="17"/>
      <c r="J53" s="17"/>
      <c r="K53" s="376"/>
      <c r="L53" s="382"/>
      <c r="M53" s="382"/>
      <c r="N53" s="382"/>
      <c r="O53" s="376"/>
      <c r="P53" s="377"/>
      <c r="Q53" s="378"/>
      <c r="R53" s="10"/>
      <c r="U53" s="10"/>
    </row>
    <row r="54" spans="1:21" ht="27" customHeight="1">
      <c r="A54" s="376"/>
      <c r="B54" s="17"/>
      <c r="C54" s="17"/>
      <c r="D54" s="17"/>
      <c r="E54" s="377"/>
      <c r="F54" s="376"/>
      <c r="G54" s="17"/>
      <c r="H54" s="17"/>
      <c r="I54" s="17"/>
      <c r="J54" s="17"/>
      <c r="K54" s="376"/>
      <c r="L54" s="382"/>
      <c r="M54" s="382"/>
      <c r="N54" s="382"/>
      <c r="O54" s="376"/>
      <c r="P54" s="377"/>
      <c r="Q54" s="378"/>
      <c r="R54" s="10"/>
      <c r="U54" s="10"/>
    </row>
    <row r="55" spans="1:21" ht="27" customHeight="1">
      <c r="A55" s="376"/>
      <c r="B55" s="17"/>
      <c r="C55" s="17"/>
      <c r="D55" s="17"/>
      <c r="E55" s="377"/>
      <c r="F55" s="376"/>
      <c r="G55" s="17"/>
      <c r="H55" s="17"/>
      <c r="I55" s="17"/>
      <c r="J55" s="17"/>
      <c r="K55" s="376"/>
      <c r="L55" s="382"/>
      <c r="M55" s="382"/>
      <c r="N55" s="382"/>
      <c r="O55" s="376"/>
      <c r="P55" s="377"/>
      <c r="Q55" s="378"/>
      <c r="R55" s="10"/>
      <c r="U55" s="10"/>
    </row>
    <row r="56" spans="1:21" ht="27" customHeight="1">
      <c r="A56" s="376"/>
      <c r="B56" s="17"/>
      <c r="C56" s="17"/>
      <c r="D56" s="17"/>
      <c r="E56" s="377"/>
      <c r="F56" s="376"/>
      <c r="G56" s="17"/>
      <c r="H56" s="17"/>
      <c r="I56" s="17"/>
      <c r="J56" s="17"/>
      <c r="K56" s="376"/>
      <c r="L56" s="382"/>
      <c r="M56" s="382"/>
      <c r="N56" s="382"/>
      <c r="O56" s="376"/>
      <c r="P56" s="377"/>
      <c r="Q56" s="378"/>
      <c r="R56" s="10"/>
      <c r="U56" s="10"/>
    </row>
    <row r="57" spans="1:21" ht="27" customHeight="1">
      <c r="A57" s="376"/>
      <c r="B57" s="7"/>
      <c r="C57" s="7"/>
      <c r="D57" s="7"/>
      <c r="E57" s="377"/>
      <c r="F57" s="376"/>
      <c r="G57" s="17"/>
      <c r="H57" s="17"/>
      <c r="I57" s="17"/>
      <c r="J57" s="17"/>
      <c r="K57" s="376"/>
      <c r="L57" s="382"/>
      <c r="M57" s="382"/>
      <c r="N57" s="382"/>
      <c r="O57" s="376"/>
      <c r="P57" s="377"/>
      <c r="Q57" s="378"/>
      <c r="R57" s="10"/>
      <c r="U57" s="10"/>
    </row>
    <row r="58" spans="1:21" ht="27" customHeight="1">
      <c r="A58" s="376"/>
      <c r="B58" s="17"/>
      <c r="C58" s="17"/>
      <c r="D58" s="17"/>
      <c r="E58" s="377"/>
      <c r="F58" s="376"/>
      <c r="G58" s="17"/>
      <c r="H58" s="17"/>
      <c r="I58" s="17"/>
      <c r="J58" s="17"/>
      <c r="K58" s="376"/>
      <c r="L58" s="382"/>
      <c r="M58" s="382"/>
      <c r="N58" s="382"/>
      <c r="O58" s="376"/>
      <c r="P58" s="377"/>
      <c r="Q58" s="378"/>
      <c r="R58" s="10"/>
      <c r="U58" s="10"/>
    </row>
    <row r="59" spans="1:21" ht="27" customHeight="1">
      <c r="A59" s="376"/>
      <c r="B59" s="7"/>
      <c r="C59" s="7"/>
      <c r="D59" s="7"/>
      <c r="E59" s="377"/>
      <c r="F59" s="376"/>
      <c r="G59" s="17"/>
      <c r="H59" s="17"/>
      <c r="I59" s="17"/>
      <c r="J59" s="17"/>
      <c r="K59" s="376"/>
      <c r="L59" s="382"/>
      <c r="M59" s="382"/>
      <c r="N59" s="382"/>
      <c r="O59" s="376"/>
      <c r="P59" s="377"/>
      <c r="Q59" s="378"/>
      <c r="U59" s="10"/>
    </row>
    <row r="60" spans="1:21" ht="27" customHeight="1">
      <c r="A60" s="376"/>
      <c r="B60" s="17"/>
      <c r="C60" s="17"/>
      <c r="D60" s="17"/>
      <c r="E60" s="377"/>
      <c r="F60" s="376"/>
      <c r="G60" s="17"/>
      <c r="H60" s="17"/>
      <c r="I60" s="17"/>
      <c r="J60" s="17"/>
      <c r="K60" s="376"/>
      <c r="L60" s="382"/>
      <c r="M60" s="382"/>
      <c r="N60" s="382"/>
      <c r="O60" s="376"/>
      <c r="P60" s="377"/>
      <c r="Q60" s="378"/>
      <c r="U60" s="10"/>
    </row>
    <row r="61" spans="1:21" ht="27" customHeight="1">
      <c r="A61" s="378"/>
      <c r="B61" s="378"/>
      <c r="C61" s="378"/>
      <c r="D61" s="378"/>
      <c r="E61" s="378"/>
      <c r="F61" s="378"/>
      <c r="G61" s="378"/>
      <c r="H61" s="378"/>
      <c r="I61" s="378"/>
      <c r="J61" s="378"/>
      <c r="K61" s="378"/>
      <c r="L61" s="378"/>
      <c r="M61" s="378"/>
      <c r="N61" s="378"/>
      <c r="O61" s="378"/>
      <c r="P61" s="378"/>
      <c r="Q61" s="378"/>
      <c r="U61" s="10"/>
    </row>
    <row r="62" spans="1:21" ht="27" customHeight="1">
      <c r="A62" s="378"/>
      <c r="B62" s="378"/>
      <c r="C62" s="378"/>
      <c r="D62" s="378"/>
      <c r="E62" s="378"/>
      <c r="F62" s="378"/>
      <c r="G62" s="378"/>
      <c r="H62" s="378"/>
      <c r="I62" s="378"/>
      <c r="J62" s="378"/>
      <c r="K62" s="378"/>
      <c r="L62" s="378"/>
      <c r="M62" s="378"/>
      <c r="N62" s="378"/>
      <c r="O62" s="378"/>
      <c r="P62" s="378"/>
      <c r="Q62" s="378"/>
      <c r="U62" s="10"/>
    </row>
    <row r="63" spans="1:21">
      <c r="U63" s="10"/>
    </row>
    <row r="64" spans="1:21">
      <c r="U64" s="10"/>
    </row>
    <row r="65" spans="21:21">
      <c r="U65" s="10"/>
    </row>
    <row r="66" spans="21:21">
      <c r="U66" s="10"/>
    </row>
    <row r="67" spans="21:21">
      <c r="U67" s="10"/>
    </row>
    <row r="68" spans="21:21">
      <c r="U68" s="10"/>
    </row>
    <row r="69" spans="21:21">
      <c r="U69" s="10"/>
    </row>
    <row r="70" spans="21:21">
      <c r="U70" s="10"/>
    </row>
    <row r="71" spans="21:21">
      <c r="U71" s="10"/>
    </row>
    <row r="72" spans="21:21">
      <c r="U72" s="10"/>
    </row>
    <row r="73" spans="21:21">
      <c r="U73" s="10"/>
    </row>
    <row r="74" spans="21:21">
      <c r="U74" s="10"/>
    </row>
    <row r="75" spans="21:21">
      <c r="U75" s="10"/>
    </row>
    <row r="76" spans="21:21">
      <c r="U76" s="10"/>
    </row>
    <row r="77" spans="21:21">
      <c r="U77" s="10"/>
    </row>
    <row r="78" spans="21:21">
      <c r="U78" s="10"/>
    </row>
    <row r="79" spans="21:21">
      <c r="U79" s="10"/>
    </row>
    <row r="80" spans="21:21">
      <c r="U80" s="10"/>
    </row>
    <row r="81" spans="21:21">
      <c r="U81" s="10"/>
    </row>
    <row r="82" spans="21:21">
      <c r="U82" s="10"/>
    </row>
    <row r="83" spans="21:21">
      <c r="U83" s="10"/>
    </row>
    <row r="84" spans="21:21">
      <c r="U84" s="10"/>
    </row>
    <row r="85" spans="21:21">
      <c r="U85" s="10"/>
    </row>
    <row r="86" spans="21:21">
      <c r="U86" s="10"/>
    </row>
    <row r="87" spans="21:21">
      <c r="U87" s="10"/>
    </row>
    <row r="88" spans="21:21">
      <c r="U88" s="10"/>
    </row>
    <row r="89" spans="21:21">
      <c r="U89" s="10"/>
    </row>
    <row r="90" spans="21:21">
      <c r="U90" s="10"/>
    </row>
    <row r="91" spans="21:21">
      <c r="U91" s="10"/>
    </row>
    <row r="92" spans="21:21">
      <c r="U92" s="10"/>
    </row>
    <row r="93" spans="21:21">
      <c r="U93" s="10"/>
    </row>
    <row r="94" spans="21:21">
      <c r="U94" s="10"/>
    </row>
    <row r="95" spans="21:21">
      <c r="U95" s="10"/>
    </row>
    <row r="96" spans="21:21">
      <c r="U96" s="10"/>
    </row>
    <row r="97" spans="21:21">
      <c r="U97" s="10"/>
    </row>
    <row r="98" spans="21:21">
      <c r="U98" s="10"/>
    </row>
    <row r="99" spans="21:21">
      <c r="U99" s="10"/>
    </row>
    <row r="100" spans="21:21">
      <c r="U100" s="10"/>
    </row>
    <row r="101" spans="21:21">
      <c r="U101" s="10"/>
    </row>
    <row r="102" spans="21:21">
      <c r="U102" s="10"/>
    </row>
    <row r="103" spans="21:21">
      <c r="U103" s="10"/>
    </row>
    <row r="104" spans="21:21">
      <c r="U104" s="10"/>
    </row>
    <row r="105" spans="21:21">
      <c r="U105" s="10"/>
    </row>
    <row r="106" spans="21:21">
      <c r="U106" s="10"/>
    </row>
    <row r="107" spans="21:21">
      <c r="U107" s="10"/>
    </row>
    <row r="108" spans="21:21">
      <c r="U108" s="10"/>
    </row>
    <row r="109" spans="21:21">
      <c r="U109" s="10"/>
    </row>
    <row r="110" spans="21:21">
      <c r="U110" s="10"/>
    </row>
    <row r="111" spans="21:21">
      <c r="U111" s="10"/>
    </row>
    <row r="112" spans="21:21">
      <c r="U112" s="10"/>
    </row>
    <row r="113" spans="21:21">
      <c r="U113" s="10"/>
    </row>
    <row r="114" spans="21:21">
      <c r="U114" s="10"/>
    </row>
    <row r="115" spans="21:21">
      <c r="U115" s="10"/>
    </row>
    <row r="116" spans="21:21">
      <c r="U116" s="10"/>
    </row>
    <row r="117" spans="21:21">
      <c r="U117" s="10"/>
    </row>
    <row r="118" spans="21:21">
      <c r="U118" s="10"/>
    </row>
    <row r="119" spans="21:21">
      <c r="U119" s="10"/>
    </row>
    <row r="120" spans="21:21">
      <c r="U120" s="10"/>
    </row>
    <row r="121" spans="21:21">
      <c r="U121" s="10"/>
    </row>
    <row r="122" spans="21:21">
      <c r="U122" s="10"/>
    </row>
    <row r="123" spans="21:21">
      <c r="U123" s="10"/>
    </row>
    <row r="124" spans="21:21">
      <c r="U124" s="10"/>
    </row>
    <row r="125" spans="21:21">
      <c r="U125" s="10"/>
    </row>
    <row r="126" spans="21:21">
      <c r="U126" s="10"/>
    </row>
    <row r="127" spans="21:21">
      <c r="U127" s="10"/>
    </row>
    <row r="128" spans="21:21">
      <c r="U128" s="10"/>
    </row>
    <row r="129" spans="21:21">
      <c r="U129" s="10"/>
    </row>
    <row r="130" spans="21:21">
      <c r="U130" s="10"/>
    </row>
    <row r="131" spans="21:21">
      <c r="U131" s="10"/>
    </row>
    <row r="132" spans="21:21">
      <c r="U132" s="10"/>
    </row>
    <row r="133" spans="21:21">
      <c r="U133" s="10"/>
    </row>
    <row r="134" spans="21:21">
      <c r="U134" s="10"/>
    </row>
    <row r="135" spans="21:21">
      <c r="U135" s="10"/>
    </row>
    <row r="136" spans="21:21">
      <c r="U136" s="10"/>
    </row>
    <row r="137" spans="21:21">
      <c r="U137" s="10"/>
    </row>
    <row r="138" spans="21:21">
      <c r="U138" s="10"/>
    </row>
    <row r="139" spans="21:21">
      <c r="U139" s="10"/>
    </row>
    <row r="140" spans="21:21">
      <c r="U140" s="10"/>
    </row>
    <row r="141" spans="21:21">
      <c r="U141" s="10"/>
    </row>
    <row r="142" spans="21:21">
      <c r="U142" s="10"/>
    </row>
    <row r="143" spans="21:21">
      <c r="U143" s="10"/>
    </row>
    <row r="144" spans="21:21">
      <c r="U144" s="10"/>
    </row>
    <row r="145" spans="21:21">
      <c r="U145" s="10"/>
    </row>
    <row r="146" spans="21:21">
      <c r="U146" s="10"/>
    </row>
    <row r="147" spans="21:21">
      <c r="U147" s="10"/>
    </row>
    <row r="148" spans="21:21">
      <c r="U148" s="10"/>
    </row>
    <row r="149" spans="21:21">
      <c r="U149" s="10"/>
    </row>
    <row r="150" spans="21:21">
      <c r="U150" s="10"/>
    </row>
    <row r="151" spans="21:21">
      <c r="U151" s="10"/>
    </row>
    <row r="152" spans="21:21">
      <c r="U152" s="10"/>
    </row>
    <row r="153" spans="21:21">
      <c r="U153" s="10"/>
    </row>
    <row r="154" spans="21:21">
      <c r="U154" s="10"/>
    </row>
    <row r="155" spans="21:21">
      <c r="U155" s="10"/>
    </row>
    <row r="156" spans="21:21">
      <c r="U156" s="10"/>
    </row>
    <row r="157" spans="21:21">
      <c r="U157" s="10"/>
    </row>
    <row r="158" spans="21:21">
      <c r="U158" s="10"/>
    </row>
    <row r="159" spans="21:21">
      <c r="U159" s="10"/>
    </row>
    <row r="160" spans="21:21">
      <c r="U160" s="10"/>
    </row>
    <row r="161" spans="21:21">
      <c r="U161" s="10"/>
    </row>
    <row r="162" spans="21:21">
      <c r="U162" s="10"/>
    </row>
    <row r="163" spans="21:21">
      <c r="U163" s="10"/>
    </row>
    <row r="164" spans="21:21">
      <c r="U164" s="10"/>
    </row>
    <row r="165" spans="21:21">
      <c r="U165" s="10"/>
    </row>
    <row r="166" spans="21:21">
      <c r="U166" s="10"/>
    </row>
    <row r="167" spans="21:21">
      <c r="U167" s="10"/>
    </row>
    <row r="168" spans="21:21">
      <c r="U168" s="10"/>
    </row>
    <row r="169" spans="21:21">
      <c r="U169" s="10"/>
    </row>
    <row r="170" spans="21:21">
      <c r="U170" s="10"/>
    </row>
    <row r="171" spans="21:21">
      <c r="U171" s="10"/>
    </row>
    <row r="172" spans="21:21">
      <c r="U172" s="10"/>
    </row>
    <row r="173" spans="21:21">
      <c r="U173" s="10"/>
    </row>
    <row r="174" spans="21:21">
      <c r="U174" s="10"/>
    </row>
    <row r="175" spans="21:21">
      <c r="U175" s="10"/>
    </row>
    <row r="176" spans="21:21">
      <c r="U176" s="10"/>
    </row>
    <row r="177" spans="21:21">
      <c r="U177" s="10"/>
    </row>
    <row r="178" spans="21:21">
      <c r="U178" s="10"/>
    </row>
    <row r="179" spans="21:21">
      <c r="U179" s="10"/>
    </row>
    <row r="180" spans="21:21">
      <c r="U180" s="10"/>
    </row>
    <row r="181" spans="21:21">
      <c r="U181" s="10"/>
    </row>
    <row r="182" spans="21:21">
      <c r="U182" s="10"/>
    </row>
    <row r="183" spans="21:21">
      <c r="U183" s="10"/>
    </row>
    <row r="184" spans="21:21">
      <c r="U184" s="10"/>
    </row>
    <row r="185" spans="21:21">
      <c r="U185" s="10"/>
    </row>
    <row r="186" spans="21:21">
      <c r="U186" s="10"/>
    </row>
    <row r="187" spans="21:21">
      <c r="U187" s="10"/>
    </row>
    <row r="188" spans="21:21">
      <c r="U188" s="10"/>
    </row>
    <row r="189" spans="21:21">
      <c r="U189" s="10"/>
    </row>
    <row r="190" spans="21:21">
      <c r="U190" s="10"/>
    </row>
    <row r="191" spans="21:21">
      <c r="U191" s="10"/>
    </row>
    <row r="192" spans="21:21">
      <c r="U192" s="10"/>
    </row>
    <row r="193" spans="21:21">
      <c r="U193" s="10"/>
    </row>
    <row r="194" spans="21:21">
      <c r="U194" s="10"/>
    </row>
    <row r="195" spans="21:21">
      <c r="U195" s="10"/>
    </row>
    <row r="196" spans="21:21">
      <c r="U196" s="10"/>
    </row>
    <row r="197" spans="21:21">
      <c r="U197" s="10"/>
    </row>
    <row r="198" spans="21:21">
      <c r="U198" s="10"/>
    </row>
    <row r="199" spans="21:21">
      <c r="U199" s="10"/>
    </row>
    <row r="200" spans="21:21">
      <c r="U200" s="10"/>
    </row>
    <row r="201" spans="21:21">
      <c r="U201" s="10"/>
    </row>
    <row r="202" spans="21:21">
      <c r="U202" s="10"/>
    </row>
    <row r="203" spans="21:21">
      <c r="U203" s="10"/>
    </row>
    <row r="204" spans="21:21">
      <c r="U204" s="10"/>
    </row>
    <row r="205" spans="21:21">
      <c r="U205" s="10"/>
    </row>
    <row r="206" spans="21:21">
      <c r="U206" s="10"/>
    </row>
    <row r="207" spans="21:21">
      <c r="U207" s="10"/>
    </row>
    <row r="208" spans="21:21">
      <c r="U208" s="10"/>
    </row>
    <row r="209" spans="21:21">
      <c r="U209" s="10"/>
    </row>
    <row r="210" spans="21:21">
      <c r="U210" s="10"/>
    </row>
    <row r="211" spans="21:21">
      <c r="U211" s="10"/>
    </row>
    <row r="212" spans="21:21">
      <c r="U212" s="10"/>
    </row>
    <row r="213" spans="21:21">
      <c r="U213" s="10"/>
    </row>
    <row r="214" spans="21:21">
      <c r="U214" s="10"/>
    </row>
    <row r="215" spans="21:21">
      <c r="U215" s="10"/>
    </row>
    <row r="216" spans="21:21">
      <c r="U216" s="10"/>
    </row>
    <row r="217" spans="21:21">
      <c r="U217" s="10"/>
    </row>
    <row r="218" spans="21:21">
      <c r="U218" s="10"/>
    </row>
    <row r="219" spans="21:21">
      <c r="U219" s="10"/>
    </row>
    <row r="220" spans="21:21">
      <c r="U220" s="10"/>
    </row>
    <row r="221" spans="21:21">
      <c r="U221" s="10"/>
    </row>
    <row r="222" spans="21:21">
      <c r="U222" s="10"/>
    </row>
    <row r="223" spans="21:21">
      <c r="U223" s="10"/>
    </row>
    <row r="224" spans="21:21">
      <c r="U224" s="10"/>
    </row>
    <row r="225" spans="21:21">
      <c r="U225" s="10"/>
    </row>
    <row r="226" spans="21:21">
      <c r="U226" s="10"/>
    </row>
    <row r="227" spans="21:21">
      <c r="U227" s="10"/>
    </row>
    <row r="228" spans="21:21">
      <c r="U228" s="10"/>
    </row>
    <row r="229" spans="21:21">
      <c r="U229" s="10"/>
    </row>
    <row r="230" spans="21:21">
      <c r="U230" s="10"/>
    </row>
    <row r="231" spans="21:21">
      <c r="U231" s="10"/>
    </row>
    <row r="232" spans="21:21">
      <c r="U232" s="10"/>
    </row>
    <row r="233" spans="21:21">
      <c r="U233" s="10"/>
    </row>
    <row r="234" spans="21:21">
      <c r="U234" s="10"/>
    </row>
    <row r="235" spans="21:21">
      <c r="U235" s="10"/>
    </row>
    <row r="236" spans="21:21">
      <c r="U236" s="10"/>
    </row>
    <row r="237" spans="21:21">
      <c r="U237" s="10"/>
    </row>
    <row r="238" spans="21:21">
      <c r="U238" s="10"/>
    </row>
    <row r="239" spans="21:21">
      <c r="U239" s="10"/>
    </row>
    <row r="240" spans="21:21">
      <c r="U240" s="10"/>
    </row>
    <row r="241" spans="21:21">
      <c r="U241" s="10"/>
    </row>
    <row r="242" spans="21:21">
      <c r="U242" s="10"/>
    </row>
    <row r="243" spans="21:21">
      <c r="U243" s="10"/>
    </row>
    <row r="244" spans="21:21">
      <c r="U244" s="10"/>
    </row>
    <row r="245" spans="21:21">
      <c r="U245" s="10"/>
    </row>
    <row r="246" spans="21:21">
      <c r="U246" s="10"/>
    </row>
    <row r="247" spans="21:21">
      <c r="U247" s="10"/>
    </row>
    <row r="248" spans="21:21">
      <c r="U248" s="10"/>
    </row>
    <row r="249" spans="21:21">
      <c r="U249" s="10"/>
    </row>
    <row r="250" spans="21:21">
      <c r="U250" s="10"/>
    </row>
    <row r="251" spans="21:21">
      <c r="U251" s="10"/>
    </row>
    <row r="252" spans="21:21">
      <c r="U252" s="10"/>
    </row>
    <row r="253" spans="21:21">
      <c r="U253" s="10"/>
    </row>
    <row r="254" spans="21:21">
      <c r="U254" s="10"/>
    </row>
    <row r="255" spans="21:21">
      <c r="U255" s="10"/>
    </row>
    <row r="256" spans="21:21">
      <c r="U256" s="10"/>
    </row>
    <row r="257" spans="21:21">
      <c r="U257" s="10"/>
    </row>
    <row r="258" spans="21:21">
      <c r="U258" s="10"/>
    </row>
    <row r="259" spans="21:21">
      <c r="U259" s="10"/>
    </row>
    <row r="260" spans="21:21">
      <c r="U260" s="10"/>
    </row>
    <row r="261" spans="21:21">
      <c r="U261" s="10"/>
    </row>
    <row r="262" spans="21:21">
      <c r="U262" s="10"/>
    </row>
    <row r="263" spans="21:21">
      <c r="U263" s="10"/>
    </row>
    <row r="264" spans="21:21">
      <c r="U264" s="10"/>
    </row>
    <row r="265" spans="21:21">
      <c r="U265" s="10"/>
    </row>
    <row r="266" spans="21:21">
      <c r="U266" s="10"/>
    </row>
    <row r="267" spans="21:21">
      <c r="U267" s="10"/>
    </row>
    <row r="268" spans="21:21">
      <c r="U268" s="10"/>
    </row>
    <row r="269" spans="21:21">
      <c r="U269" s="10"/>
    </row>
    <row r="270" spans="21:21">
      <c r="U270" s="10"/>
    </row>
    <row r="271" spans="21:21">
      <c r="U271" s="10"/>
    </row>
    <row r="272" spans="21:21">
      <c r="U272" s="10"/>
    </row>
    <row r="273" spans="21:21">
      <c r="U273" s="10"/>
    </row>
    <row r="274" spans="21:21">
      <c r="U274" s="10"/>
    </row>
    <row r="275" spans="21:21">
      <c r="U275" s="10"/>
    </row>
    <row r="276" spans="21:21">
      <c r="U276" s="10"/>
    </row>
    <row r="277" spans="21:21">
      <c r="U277" s="10"/>
    </row>
    <row r="278" spans="21:21">
      <c r="U278" s="10"/>
    </row>
    <row r="279" spans="21:21">
      <c r="U279" s="10"/>
    </row>
    <row r="280" spans="21:21">
      <c r="U280" s="10"/>
    </row>
    <row r="281" spans="21:21">
      <c r="U281" s="10"/>
    </row>
    <row r="282" spans="21:21">
      <c r="U282" s="10"/>
    </row>
    <row r="283" spans="21:21">
      <c r="U283" s="10"/>
    </row>
    <row r="284" spans="21:21">
      <c r="U284" s="10"/>
    </row>
    <row r="285" spans="21:21">
      <c r="U285" s="10"/>
    </row>
    <row r="286" spans="21:21">
      <c r="U286" s="10"/>
    </row>
    <row r="287" spans="21:21">
      <c r="U287" s="10"/>
    </row>
    <row r="288" spans="21:21">
      <c r="U288" s="10"/>
    </row>
    <row r="289" spans="21:21">
      <c r="U289" s="10"/>
    </row>
    <row r="290" spans="21:21">
      <c r="U290" s="10"/>
    </row>
    <row r="291" spans="21:21">
      <c r="U291" s="10"/>
    </row>
    <row r="292" spans="21:21">
      <c r="U292" s="10"/>
    </row>
    <row r="293" spans="21:21">
      <c r="U293" s="10"/>
    </row>
    <row r="294" spans="21:21">
      <c r="U294" s="10"/>
    </row>
    <row r="295" spans="21:21">
      <c r="U295" s="10"/>
    </row>
    <row r="296" spans="21:21">
      <c r="U296" s="10"/>
    </row>
    <row r="297" spans="21:21">
      <c r="U297" s="10"/>
    </row>
    <row r="298" spans="21:21">
      <c r="U298" s="10"/>
    </row>
    <row r="299" spans="21:21">
      <c r="U299" s="10"/>
    </row>
    <row r="300" spans="21:21">
      <c r="U300" s="10"/>
    </row>
    <row r="301" spans="21:21">
      <c r="U301" s="10"/>
    </row>
    <row r="302" spans="21:21">
      <c r="U302" s="10"/>
    </row>
    <row r="303" spans="21:21">
      <c r="U303" s="10"/>
    </row>
    <row r="304" spans="21:21">
      <c r="U304" s="10"/>
    </row>
    <row r="305" spans="21:21">
      <c r="U305" s="10"/>
    </row>
    <row r="306" spans="21:21">
      <c r="U306" s="10"/>
    </row>
    <row r="307" spans="21:21">
      <c r="U307" s="10"/>
    </row>
    <row r="308" spans="21:21">
      <c r="U308" s="10"/>
    </row>
    <row r="309" spans="21:21">
      <c r="U309" s="10"/>
    </row>
    <row r="310" spans="21:21">
      <c r="U310" s="10"/>
    </row>
    <row r="311" spans="21:21">
      <c r="U311" s="10"/>
    </row>
    <row r="312" spans="21:21">
      <c r="U312" s="10"/>
    </row>
    <row r="313" spans="21:21">
      <c r="U313" s="10"/>
    </row>
    <row r="314" spans="21:21">
      <c r="U314" s="10"/>
    </row>
    <row r="315" spans="21:21">
      <c r="U315" s="10"/>
    </row>
    <row r="316" spans="21:21">
      <c r="U316" s="10"/>
    </row>
    <row r="317" spans="21:21">
      <c r="U317" s="10"/>
    </row>
    <row r="318" spans="21:21">
      <c r="U318" s="10"/>
    </row>
    <row r="319" spans="21:21">
      <c r="U319" s="10"/>
    </row>
    <row r="320" spans="21:21">
      <c r="U320" s="10"/>
    </row>
    <row r="321" spans="21:21">
      <c r="U321" s="10"/>
    </row>
    <row r="322" spans="21:21">
      <c r="U322" s="10"/>
    </row>
    <row r="323" spans="21:21">
      <c r="U323" s="10"/>
    </row>
    <row r="324" spans="21:21">
      <c r="U324" s="10"/>
    </row>
    <row r="325" spans="21:21">
      <c r="U325" s="10"/>
    </row>
    <row r="326" spans="21:21">
      <c r="U326" s="10"/>
    </row>
    <row r="327" spans="21:21">
      <c r="U327" s="10"/>
    </row>
    <row r="328" spans="21:21">
      <c r="U328" s="10"/>
    </row>
  </sheetData>
  <sheetProtection algorithmName="SHA-512" hashValue="nShTQ6P1MEzXXVur0kf9XNn2xp7Ow8mjK2ONjnpTKycOYK4LSfHxanAkzWNMxuE/18Gtps3XOqQtztgM4GduGQ==" saltValue="Jmuay1IEPKIE4k3W0peD5A==" spinCount="100000" sheet="1" objects="1" scenarios="1"/>
  <mergeCells count="99">
    <mergeCell ref="V12:X12"/>
    <mergeCell ref="U13:Y13"/>
    <mergeCell ref="P11:Q11"/>
    <mergeCell ref="L23:N23"/>
    <mergeCell ref="B20:D20"/>
    <mergeCell ref="B18:D18"/>
    <mergeCell ref="G18:J18"/>
    <mergeCell ref="L18:N18"/>
    <mergeCell ref="B19:D19"/>
    <mergeCell ref="G19:J19"/>
    <mergeCell ref="L19:N19"/>
    <mergeCell ref="B16:D16"/>
    <mergeCell ref="G16:J16"/>
    <mergeCell ref="L16:N16"/>
    <mergeCell ref="J11:K11"/>
    <mergeCell ref="L11:M11"/>
    <mergeCell ref="B24:D24"/>
    <mergeCell ref="G24:J24"/>
    <mergeCell ref="L24:N24"/>
    <mergeCell ref="B26:D26"/>
    <mergeCell ref="G26:J26"/>
    <mergeCell ref="P13:Q13"/>
    <mergeCell ref="J13:K13"/>
    <mergeCell ref="L13:M13"/>
    <mergeCell ref="A14:Q14"/>
    <mergeCell ref="B15:D15"/>
    <mergeCell ref="G15:J15"/>
    <mergeCell ref="L15:N15"/>
    <mergeCell ref="N13:O13"/>
    <mergeCell ref="A13:C13"/>
    <mergeCell ref="D13:F13"/>
    <mergeCell ref="G13:I13"/>
    <mergeCell ref="G22:J22"/>
    <mergeCell ref="L22:N22"/>
    <mergeCell ref="B23:D23"/>
    <mergeCell ref="G23:J23"/>
    <mergeCell ref="L17:N17"/>
    <mergeCell ref="B17:D17"/>
    <mergeCell ref="G17:J17"/>
    <mergeCell ref="A8:Q8"/>
    <mergeCell ref="P10:Q10"/>
    <mergeCell ref="P12:Q12"/>
    <mergeCell ref="L26:N26"/>
    <mergeCell ref="B27:D27"/>
    <mergeCell ref="G27:J27"/>
    <mergeCell ref="L27:N27"/>
    <mergeCell ref="G20:J20"/>
    <mergeCell ref="L20:N20"/>
    <mergeCell ref="B21:D21"/>
    <mergeCell ref="G21:J21"/>
    <mergeCell ref="L21:N21"/>
    <mergeCell ref="B25:D25"/>
    <mergeCell ref="G25:J25"/>
    <mergeCell ref="L25:N25"/>
    <mergeCell ref="B22:D22"/>
    <mergeCell ref="N10:O10"/>
    <mergeCell ref="A12:C12"/>
    <mergeCell ref="D12:F12"/>
    <mergeCell ref="G12:I12"/>
    <mergeCell ref="J12:K12"/>
    <mergeCell ref="L12:M12"/>
    <mergeCell ref="N12:O12"/>
    <mergeCell ref="A10:C10"/>
    <mergeCell ref="D10:F10"/>
    <mergeCell ref="G10:I10"/>
    <mergeCell ref="J10:K10"/>
    <mergeCell ref="L10:M10"/>
    <mergeCell ref="N11:O11"/>
    <mergeCell ref="A11:C11"/>
    <mergeCell ref="D11:F11"/>
    <mergeCell ref="G11:I11"/>
    <mergeCell ref="A6:D6"/>
    <mergeCell ref="E6:K7"/>
    <mergeCell ref="L6:N7"/>
    <mergeCell ref="O6:Q7"/>
    <mergeCell ref="A7:D7"/>
    <mergeCell ref="O4:Q5"/>
    <mergeCell ref="A5:B5"/>
    <mergeCell ref="C5:D5"/>
    <mergeCell ref="E5:F5"/>
    <mergeCell ref="G5:K5"/>
    <mergeCell ref="E2:J2"/>
    <mergeCell ref="A4:B4"/>
    <mergeCell ref="C4:D4"/>
    <mergeCell ref="E4:K4"/>
    <mergeCell ref="L4:N5"/>
    <mergeCell ref="A9:C9"/>
    <mergeCell ref="D9:F9"/>
    <mergeCell ref="G9:I9"/>
    <mergeCell ref="J9:M9"/>
    <mergeCell ref="N9:Q9"/>
    <mergeCell ref="A30:Q30"/>
    <mergeCell ref="A31:Q31"/>
    <mergeCell ref="B28:D28"/>
    <mergeCell ref="G28:J28"/>
    <mergeCell ref="L28:N28"/>
    <mergeCell ref="B29:D29"/>
    <mergeCell ref="G29:J29"/>
    <mergeCell ref="L29:N29"/>
  </mergeCells>
  <phoneticPr fontId="1"/>
  <conditionalFormatting sqref="A30:A31 A61:A62 A63:Q1048576">
    <cfRule type="containsErrors" dxfId="13" priority="9">
      <formula>ISERROR(A30)</formula>
    </cfRule>
  </conditionalFormatting>
  <conditionalFormatting sqref="A1:Q1 U1:X11 B2:D2 K2:N2 U12:V12 U47:X1048576">
    <cfRule type="containsErrors" dxfId="12" priority="15">
      <formula>ISERROR(A1)</formula>
    </cfRule>
  </conditionalFormatting>
  <conditionalFormatting sqref="A3:Q3 A4:O4 A5 C5 E5:N5 A6:O6 E7:N7 A7:A8 A9:Q29">
    <cfRule type="containsErrors" dxfId="11" priority="8">
      <formula>ISERROR(A3)</formula>
    </cfRule>
  </conditionalFormatting>
  <conditionalFormatting sqref="A32:Q32 B33:D33 K33:N33">
    <cfRule type="containsErrors" dxfId="10" priority="7">
      <formula>ISERROR(A32)</formula>
    </cfRule>
  </conditionalFormatting>
  <conditionalFormatting sqref="A34:Q38 A39 A40:Q60">
    <cfRule type="containsErrors" dxfId="9" priority="5">
      <formula>ISERROR(A34)</formula>
    </cfRule>
  </conditionalFormatting>
  <conditionalFormatting sqref="S1:S2">
    <cfRule type="containsErrors" dxfId="8" priority="3">
      <formula>ISERROR(S1)</formula>
    </cfRule>
  </conditionalFormatting>
  <conditionalFormatting sqref="U13">
    <cfRule type="containsErrors" dxfId="7" priority="12">
      <formula>ISERROR(U13)</formula>
    </cfRule>
  </conditionalFormatting>
  <conditionalFormatting sqref="U14:Y45">
    <cfRule type="containsErrors" dxfId="6" priority="1">
      <formula>ISERROR(U14)</formula>
    </cfRule>
  </conditionalFormatting>
  <printOptions horizontalCentered="1"/>
  <pageMargins left="0.31496062992125984" right="0.31496062992125984" top="0.55118110236220474" bottom="0.55118110236220474" header="0.31496062992125984" footer="0.31496062992125984"/>
  <pageSetup paperSize="9" scale="99" fitToHeight="0" orientation="portrait" horizontalDpi="360" verticalDpi="360" r:id="rId1"/>
  <rowBreaks count="1" manualBreakCount="1">
    <brk id="31" max="17" man="1"/>
  </rowBreak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8D6510A-3EC4-4521-93DB-5C17F58ACC2E}">
          <x14:formula1>
            <xm:f>入力!$Q$87:$T$87</xm:f>
          </x14:formula1>
          <xm:sqref>S2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V38"/>
  <sheetViews>
    <sheetView showGridLines="0" zoomScaleNormal="100" zoomScaleSheetLayoutView="110" workbookViewId="0">
      <selection activeCell="S16" sqref="S16"/>
    </sheetView>
  </sheetViews>
  <sheetFormatPr defaultRowHeight="13"/>
  <cols>
    <col min="1" max="1" width="8.984375E-2" style="152" customWidth="1"/>
    <col min="2" max="2" width="1.36328125" style="152" customWidth="1"/>
    <col min="3" max="3" width="1.90625" style="152" customWidth="1"/>
    <col min="4" max="4" width="5.453125" style="152" customWidth="1"/>
    <col min="5" max="5" width="1.453125" style="152" customWidth="1"/>
    <col min="6" max="6" width="6.1796875" style="152" customWidth="1"/>
    <col min="7" max="7" width="1.90625" style="152" customWidth="1"/>
    <col min="8" max="8" width="5" style="152" customWidth="1"/>
    <col min="9" max="9" width="8" style="152" customWidth="1"/>
    <col min="10" max="10" width="7.81640625" style="152" customWidth="1"/>
    <col min="11" max="11" width="0.1796875" style="152" hidden="1" customWidth="1"/>
    <col min="12" max="12" width="6.81640625" style="152" customWidth="1"/>
    <col min="13" max="13" width="7.453125" style="152" customWidth="1"/>
    <col min="14" max="14" width="8" style="152" customWidth="1"/>
    <col min="15" max="15" width="3.81640625" style="152" customWidth="1"/>
    <col min="16" max="16" width="9.1796875" style="152" customWidth="1"/>
    <col min="17" max="17" width="5.453125" style="152" customWidth="1"/>
    <col min="18" max="18" width="6.81640625" style="152" customWidth="1"/>
    <col min="19" max="19" width="1.08984375" style="152" customWidth="1"/>
    <col min="20" max="20" width="1.6328125" style="152" customWidth="1"/>
    <col min="21" max="21" width="13.08984375" style="152" customWidth="1"/>
    <col min="22" max="251" width="8.90625" style="152"/>
    <col min="252" max="252" width="8.984375E-2" style="152" customWidth="1"/>
    <col min="253" max="253" width="1.36328125" style="152" customWidth="1"/>
    <col min="254" max="254" width="1.90625" style="152" customWidth="1"/>
    <col min="255" max="255" width="5.453125" style="152" customWidth="1"/>
    <col min="256" max="256" width="1.453125" style="152" customWidth="1"/>
    <col min="257" max="257" width="6.1796875" style="152" customWidth="1"/>
    <col min="258" max="258" width="1.90625" style="152" customWidth="1"/>
    <col min="259" max="259" width="5" style="152" customWidth="1"/>
    <col min="260" max="260" width="8" style="152" customWidth="1"/>
    <col min="261" max="261" width="7.81640625" style="152" customWidth="1"/>
    <col min="262" max="262" width="0" style="152" hidden="1" customWidth="1"/>
    <col min="263" max="263" width="6.81640625" style="152" customWidth="1"/>
    <col min="264" max="264" width="7.453125" style="152" customWidth="1"/>
    <col min="265" max="265" width="8" style="152" customWidth="1"/>
    <col min="266" max="266" width="3.81640625" style="152" customWidth="1"/>
    <col min="267" max="267" width="9.1796875" style="152" customWidth="1"/>
    <col min="268" max="268" width="5.453125" style="152" customWidth="1"/>
    <col min="269" max="269" width="6.81640625" style="152" customWidth="1"/>
    <col min="270" max="270" width="1.08984375" style="152" customWidth="1"/>
    <col min="271" max="271" width="1.6328125" style="152" customWidth="1"/>
    <col min="272" max="507" width="8.90625" style="152"/>
    <col min="508" max="508" width="8.984375E-2" style="152" customWidth="1"/>
    <col min="509" max="509" width="1.36328125" style="152" customWidth="1"/>
    <col min="510" max="510" width="1.90625" style="152" customWidth="1"/>
    <col min="511" max="511" width="5.453125" style="152" customWidth="1"/>
    <col min="512" max="512" width="1.453125" style="152" customWidth="1"/>
    <col min="513" max="513" width="6.1796875" style="152" customWidth="1"/>
    <col min="514" max="514" width="1.90625" style="152" customWidth="1"/>
    <col min="515" max="515" width="5" style="152" customWidth="1"/>
    <col min="516" max="516" width="8" style="152" customWidth="1"/>
    <col min="517" max="517" width="7.81640625" style="152" customWidth="1"/>
    <col min="518" max="518" width="0" style="152" hidden="1" customWidth="1"/>
    <col min="519" max="519" width="6.81640625" style="152" customWidth="1"/>
    <col min="520" max="520" width="7.453125" style="152" customWidth="1"/>
    <col min="521" max="521" width="8" style="152" customWidth="1"/>
    <col min="522" max="522" width="3.81640625" style="152" customWidth="1"/>
    <col min="523" max="523" width="9.1796875" style="152" customWidth="1"/>
    <col min="524" max="524" width="5.453125" style="152" customWidth="1"/>
    <col min="525" max="525" width="6.81640625" style="152" customWidth="1"/>
    <col min="526" max="526" width="1.08984375" style="152" customWidth="1"/>
    <col min="527" max="527" width="1.6328125" style="152" customWidth="1"/>
    <col min="528" max="763" width="8.90625" style="152"/>
    <col min="764" max="764" width="8.984375E-2" style="152" customWidth="1"/>
    <col min="765" max="765" width="1.36328125" style="152" customWidth="1"/>
    <col min="766" max="766" width="1.90625" style="152" customWidth="1"/>
    <col min="767" max="767" width="5.453125" style="152" customWidth="1"/>
    <col min="768" max="768" width="1.453125" style="152" customWidth="1"/>
    <col min="769" max="769" width="6.1796875" style="152" customWidth="1"/>
    <col min="770" max="770" width="1.90625" style="152" customWidth="1"/>
    <col min="771" max="771" width="5" style="152" customWidth="1"/>
    <col min="772" max="772" width="8" style="152" customWidth="1"/>
    <col min="773" max="773" width="7.81640625" style="152" customWidth="1"/>
    <col min="774" max="774" width="0" style="152" hidden="1" customWidth="1"/>
    <col min="775" max="775" width="6.81640625" style="152" customWidth="1"/>
    <col min="776" max="776" width="7.453125" style="152" customWidth="1"/>
    <col min="777" max="777" width="8" style="152" customWidth="1"/>
    <col min="778" max="778" width="3.81640625" style="152" customWidth="1"/>
    <col min="779" max="779" width="9.1796875" style="152" customWidth="1"/>
    <col min="780" max="780" width="5.453125" style="152" customWidth="1"/>
    <col min="781" max="781" width="6.81640625" style="152" customWidth="1"/>
    <col min="782" max="782" width="1.08984375" style="152" customWidth="1"/>
    <col min="783" max="783" width="1.6328125" style="152" customWidth="1"/>
    <col min="784" max="1019" width="8.90625" style="152"/>
    <col min="1020" max="1020" width="8.984375E-2" style="152" customWidth="1"/>
    <col min="1021" max="1021" width="1.36328125" style="152" customWidth="1"/>
    <col min="1022" max="1022" width="1.90625" style="152" customWidth="1"/>
    <col min="1023" max="1023" width="5.453125" style="152" customWidth="1"/>
    <col min="1024" max="1024" width="1.453125" style="152" customWidth="1"/>
    <col min="1025" max="1025" width="6.1796875" style="152" customWidth="1"/>
    <col min="1026" max="1026" width="1.90625" style="152" customWidth="1"/>
    <col min="1027" max="1027" width="5" style="152" customWidth="1"/>
    <col min="1028" max="1028" width="8" style="152" customWidth="1"/>
    <col min="1029" max="1029" width="7.81640625" style="152" customWidth="1"/>
    <col min="1030" max="1030" width="0" style="152" hidden="1" customWidth="1"/>
    <col min="1031" max="1031" width="6.81640625" style="152" customWidth="1"/>
    <col min="1032" max="1032" width="7.453125" style="152" customWidth="1"/>
    <col min="1033" max="1033" width="8" style="152" customWidth="1"/>
    <col min="1034" max="1034" width="3.81640625" style="152" customWidth="1"/>
    <col min="1035" max="1035" width="9.1796875" style="152" customWidth="1"/>
    <col min="1036" max="1036" width="5.453125" style="152" customWidth="1"/>
    <col min="1037" max="1037" width="6.81640625" style="152" customWidth="1"/>
    <col min="1038" max="1038" width="1.08984375" style="152" customWidth="1"/>
    <col min="1039" max="1039" width="1.6328125" style="152" customWidth="1"/>
    <col min="1040" max="1275" width="8.90625" style="152"/>
    <col min="1276" max="1276" width="8.984375E-2" style="152" customWidth="1"/>
    <col min="1277" max="1277" width="1.36328125" style="152" customWidth="1"/>
    <col min="1278" max="1278" width="1.90625" style="152" customWidth="1"/>
    <col min="1279" max="1279" width="5.453125" style="152" customWidth="1"/>
    <col min="1280" max="1280" width="1.453125" style="152" customWidth="1"/>
    <col min="1281" max="1281" width="6.1796875" style="152" customWidth="1"/>
    <col min="1282" max="1282" width="1.90625" style="152" customWidth="1"/>
    <col min="1283" max="1283" width="5" style="152" customWidth="1"/>
    <col min="1284" max="1284" width="8" style="152" customWidth="1"/>
    <col min="1285" max="1285" width="7.81640625" style="152" customWidth="1"/>
    <col min="1286" max="1286" width="0" style="152" hidden="1" customWidth="1"/>
    <col min="1287" max="1287" width="6.81640625" style="152" customWidth="1"/>
    <col min="1288" max="1288" width="7.453125" style="152" customWidth="1"/>
    <col min="1289" max="1289" width="8" style="152" customWidth="1"/>
    <col min="1290" max="1290" width="3.81640625" style="152" customWidth="1"/>
    <col min="1291" max="1291" width="9.1796875" style="152" customWidth="1"/>
    <col min="1292" max="1292" width="5.453125" style="152" customWidth="1"/>
    <col min="1293" max="1293" width="6.81640625" style="152" customWidth="1"/>
    <col min="1294" max="1294" width="1.08984375" style="152" customWidth="1"/>
    <col min="1295" max="1295" width="1.6328125" style="152" customWidth="1"/>
    <col min="1296" max="1531" width="8.90625" style="152"/>
    <col min="1532" max="1532" width="8.984375E-2" style="152" customWidth="1"/>
    <col min="1533" max="1533" width="1.36328125" style="152" customWidth="1"/>
    <col min="1534" max="1534" width="1.90625" style="152" customWidth="1"/>
    <col min="1535" max="1535" width="5.453125" style="152" customWidth="1"/>
    <col min="1536" max="1536" width="1.453125" style="152" customWidth="1"/>
    <col min="1537" max="1537" width="6.1796875" style="152" customWidth="1"/>
    <col min="1538" max="1538" width="1.90625" style="152" customWidth="1"/>
    <col min="1539" max="1539" width="5" style="152" customWidth="1"/>
    <col min="1540" max="1540" width="8" style="152" customWidth="1"/>
    <col min="1541" max="1541" width="7.81640625" style="152" customWidth="1"/>
    <col min="1542" max="1542" width="0" style="152" hidden="1" customWidth="1"/>
    <col min="1543" max="1543" width="6.81640625" style="152" customWidth="1"/>
    <col min="1544" max="1544" width="7.453125" style="152" customWidth="1"/>
    <col min="1545" max="1545" width="8" style="152" customWidth="1"/>
    <col min="1546" max="1546" width="3.81640625" style="152" customWidth="1"/>
    <col min="1547" max="1547" width="9.1796875" style="152" customWidth="1"/>
    <col min="1548" max="1548" width="5.453125" style="152" customWidth="1"/>
    <col min="1549" max="1549" width="6.81640625" style="152" customWidth="1"/>
    <col min="1550" max="1550" width="1.08984375" style="152" customWidth="1"/>
    <col min="1551" max="1551" width="1.6328125" style="152" customWidth="1"/>
    <col min="1552" max="1787" width="8.90625" style="152"/>
    <col min="1788" max="1788" width="8.984375E-2" style="152" customWidth="1"/>
    <col min="1789" max="1789" width="1.36328125" style="152" customWidth="1"/>
    <col min="1790" max="1790" width="1.90625" style="152" customWidth="1"/>
    <col min="1791" max="1791" width="5.453125" style="152" customWidth="1"/>
    <col min="1792" max="1792" width="1.453125" style="152" customWidth="1"/>
    <col min="1793" max="1793" width="6.1796875" style="152" customWidth="1"/>
    <col min="1794" max="1794" width="1.90625" style="152" customWidth="1"/>
    <col min="1795" max="1795" width="5" style="152" customWidth="1"/>
    <col min="1796" max="1796" width="8" style="152" customWidth="1"/>
    <col min="1797" max="1797" width="7.81640625" style="152" customWidth="1"/>
    <col min="1798" max="1798" width="0" style="152" hidden="1" customWidth="1"/>
    <col min="1799" max="1799" width="6.81640625" style="152" customWidth="1"/>
    <col min="1800" max="1800" width="7.453125" style="152" customWidth="1"/>
    <col min="1801" max="1801" width="8" style="152" customWidth="1"/>
    <col min="1802" max="1802" width="3.81640625" style="152" customWidth="1"/>
    <col min="1803" max="1803" width="9.1796875" style="152" customWidth="1"/>
    <col min="1804" max="1804" width="5.453125" style="152" customWidth="1"/>
    <col min="1805" max="1805" width="6.81640625" style="152" customWidth="1"/>
    <col min="1806" max="1806" width="1.08984375" style="152" customWidth="1"/>
    <col min="1807" max="1807" width="1.6328125" style="152" customWidth="1"/>
    <col min="1808" max="2043" width="8.90625" style="152"/>
    <col min="2044" max="2044" width="8.984375E-2" style="152" customWidth="1"/>
    <col min="2045" max="2045" width="1.36328125" style="152" customWidth="1"/>
    <col min="2046" max="2046" width="1.90625" style="152" customWidth="1"/>
    <col min="2047" max="2047" width="5.453125" style="152" customWidth="1"/>
    <col min="2048" max="2048" width="1.453125" style="152" customWidth="1"/>
    <col min="2049" max="2049" width="6.1796875" style="152" customWidth="1"/>
    <col min="2050" max="2050" width="1.90625" style="152" customWidth="1"/>
    <col min="2051" max="2051" width="5" style="152" customWidth="1"/>
    <col min="2052" max="2052" width="8" style="152" customWidth="1"/>
    <col min="2053" max="2053" width="7.81640625" style="152" customWidth="1"/>
    <col min="2054" max="2054" width="0" style="152" hidden="1" customWidth="1"/>
    <col min="2055" max="2055" width="6.81640625" style="152" customWidth="1"/>
    <col min="2056" max="2056" width="7.453125" style="152" customWidth="1"/>
    <col min="2057" max="2057" width="8" style="152" customWidth="1"/>
    <col min="2058" max="2058" width="3.81640625" style="152" customWidth="1"/>
    <col min="2059" max="2059" width="9.1796875" style="152" customWidth="1"/>
    <col min="2060" max="2060" width="5.453125" style="152" customWidth="1"/>
    <col min="2061" max="2061" width="6.81640625" style="152" customWidth="1"/>
    <col min="2062" max="2062" width="1.08984375" style="152" customWidth="1"/>
    <col min="2063" max="2063" width="1.6328125" style="152" customWidth="1"/>
    <col min="2064" max="2299" width="8.90625" style="152"/>
    <col min="2300" max="2300" width="8.984375E-2" style="152" customWidth="1"/>
    <col min="2301" max="2301" width="1.36328125" style="152" customWidth="1"/>
    <col min="2302" max="2302" width="1.90625" style="152" customWidth="1"/>
    <col min="2303" max="2303" width="5.453125" style="152" customWidth="1"/>
    <col min="2304" max="2304" width="1.453125" style="152" customWidth="1"/>
    <col min="2305" max="2305" width="6.1796875" style="152" customWidth="1"/>
    <col min="2306" max="2306" width="1.90625" style="152" customWidth="1"/>
    <col min="2307" max="2307" width="5" style="152" customWidth="1"/>
    <col min="2308" max="2308" width="8" style="152" customWidth="1"/>
    <col min="2309" max="2309" width="7.81640625" style="152" customWidth="1"/>
    <col min="2310" max="2310" width="0" style="152" hidden="1" customWidth="1"/>
    <col min="2311" max="2311" width="6.81640625" style="152" customWidth="1"/>
    <col min="2312" max="2312" width="7.453125" style="152" customWidth="1"/>
    <col min="2313" max="2313" width="8" style="152" customWidth="1"/>
    <col min="2314" max="2314" width="3.81640625" style="152" customWidth="1"/>
    <col min="2315" max="2315" width="9.1796875" style="152" customWidth="1"/>
    <col min="2316" max="2316" width="5.453125" style="152" customWidth="1"/>
    <col min="2317" max="2317" width="6.81640625" style="152" customWidth="1"/>
    <col min="2318" max="2318" width="1.08984375" style="152" customWidth="1"/>
    <col min="2319" max="2319" width="1.6328125" style="152" customWidth="1"/>
    <col min="2320" max="2555" width="8.90625" style="152"/>
    <col min="2556" max="2556" width="8.984375E-2" style="152" customWidth="1"/>
    <col min="2557" max="2557" width="1.36328125" style="152" customWidth="1"/>
    <col min="2558" max="2558" width="1.90625" style="152" customWidth="1"/>
    <col min="2559" max="2559" width="5.453125" style="152" customWidth="1"/>
    <col min="2560" max="2560" width="1.453125" style="152" customWidth="1"/>
    <col min="2561" max="2561" width="6.1796875" style="152" customWidth="1"/>
    <col min="2562" max="2562" width="1.90625" style="152" customWidth="1"/>
    <col min="2563" max="2563" width="5" style="152" customWidth="1"/>
    <col min="2564" max="2564" width="8" style="152" customWidth="1"/>
    <col min="2565" max="2565" width="7.81640625" style="152" customWidth="1"/>
    <col min="2566" max="2566" width="0" style="152" hidden="1" customWidth="1"/>
    <col min="2567" max="2567" width="6.81640625" style="152" customWidth="1"/>
    <col min="2568" max="2568" width="7.453125" style="152" customWidth="1"/>
    <col min="2569" max="2569" width="8" style="152" customWidth="1"/>
    <col min="2570" max="2570" width="3.81640625" style="152" customWidth="1"/>
    <col min="2571" max="2571" width="9.1796875" style="152" customWidth="1"/>
    <col min="2572" max="2572" width="5.453125" style="152" customWidth="1"/>
    <col min="2573" max="2573" width="6.81640625" style="152" customWidth="1"/>
    <col min="2574" max="2574" width="1.08984375" style="152" customWidth="1"/>
    <col min="2575" max="2575" width="1.6328125" style="152" customWidth="1"/>
    <col min="2576" max="2811" width="8.90625" style="152"/>
    <col min="2812" max="2812" width="8.984375E-2" style="152" customWidth="1"/>
    <col min="2813" max="2813" width="1.36328125" style="152" customWidth="1"/>
    <col min="2814" max="2814" width="1.90625" style="152" customWidth="1"/>
    <col min="2815" max="2815" width="5.453125" style="152" customWidth="1"/>
    <col min="2816" max="2816" width="1.453125" style="152" customWidth="1"/>
    <col min="2817" max="2817" width="6.1796875" style="152" customWidth="1"/>
    <col min="2818" max="2818" width="1.90625" style="152" customWidth="1"/>
    <col min="2819" max="2819" width="5" style="152" customWidth="1"/>
    <col min="2820" max="2820" width="8" style="152" customWidth="1"/>
    <col min="2821" max="2821" width="7.81640625" style="152" customWidth="1"/>
    <col min="2822" max="2822" width="0" style="152" hidden="1" customWidth="1"/>
    <col min="2823" max="2823" width="6.81640625" style="152" customWidth="1"/>
    <col min="2824" max="2824" width="7.453125" style="152" customWidth="1"/>
    <col min="2825" max="2825" width="8" style="152" customWidth="1"/>
    <col min="2826" max="2826" width="3.81640625" style="152" customWidth="1"/>
    <col min="2827" max="2827" width="9.1796875" style="152" customWidth="1"/>
    <col min="2828" max="2828" width="5.453125" style="152" customWidth="1"/>
    <col min="2829" max="2829" width="6.81640625" style="152" customWidth="1"/>
    <col min="2830" max="2830" width="1.08984375" style="152" customWidth="1"/>
    <col min="2831" max="2831" width="1.6328125" style="152" customWidth="1"/>
    <col min="2832" max="3067" width="8.90625" style="152"/>
    <col min="3068" max="3068" width="8.984375E-2" style="152" customWidth="1"/>
    <col min="3069" max="3069" width="1.36328125" style="152" customWidth="1"/>
    <col min="3070" max="3070" width="1.90625" style="152" customWidth="1"/>
    <col min="3071" max="3071" width="5.453125" style="152" customWidth="1"/>
    <col min="3072" max="3072" width="1.453125" style="152" customWidth="1"/>
    <col min="3073" max="3073" width="6.1796875" style="152" customWidth="1"/>
    <col min="3074" max="3074" width="1.90625" style="152" customWidth="1"/>
    <col min="3075" max="3075" width="5" style="152" customWidth="1"/>
    <col min="3076" max="3076" width="8" style="152" customWidth="1"/>
    <col min="3077" max="3077" width="7.81640625" style="152" customWidth="1"/>
    <col min="3078" max="3078" width="0" style="152" hidden="1" customWidth="1"/>
    <col min="3079" max="3079" width="6.81640625" style="152" customWidth="1"/>
    <col min="3080" max="3080" width="7.453125" style="152" customWidth="1"/>
    <col min="3081" max="3081" width="8" style="152" customWidth="1"/>
    <col min="3082" max="3082" width="3.81640625" style="152" customWidth="1"/>
    <col min="3083" max="3083" width="9.1796875" style="152" customWidth="1"/>
    <col min="3084" max="3084" width="5.453125" style="152" customWidth="1"/>
    <col min="3085" max="3085" width="6.81640625" style="152" customWidth="1"/>
    <col min="3086" max="3086" width="1.08984375" style="152" customWidth="1"/>
    <col min="3087" max="3087" width="1.6328125" style="152" customWidth="1"/>
    <col min="3088" max="3323" width="8.90625" style="152"/>
    <col min="3324" max="3324" width="8.984375E-2" style="152" customWidth="1"/>
    <col min="3325" max="3325" width="1.36328125" style="152" customWidth="1"/>
    <col min="3326" max="3326" width="1.90625" style="152" customWidth="1"/>
    <col min="3327" max="3327" width="5.453125" style="152" customWidth="1"/>
    <col min="3328" max="3328" width="1.453125" style="152" customWidth="1"/>
    <col min="3329" max="3329" width="6.1796875" style="152" customWidth="1"/>
    <col min="3330" max="3330" width="1.90625" style="152" customWidth="1"/>
    <col min="3331" max="3331" width="5" style="152" customWidth="1"/>
    <col min="3332" max="3332" width="8" style="152" customWidth="1"/>
    <col min="3333" max="3333" width="7.81640625" style="152" customWidth="1"/>
    <col min="3334" max="3334" width="0" style="152" hidden="1" customWidth="1"/>
    <col min="3335" max="3335" width="6.81640625" style="152" customWidth="1"/>
    <col min="3336" max="3336" width="7.453125" style="152" customWidth="1"/>
    <col min="3337" max="3337" width="8" style="152" customWidth="1"/>
    <col min="3338" max="3338" width="3.81640625" style="152" customWidth="1"/>
    <col min="3339" max="3339" width="9.1796875" style="152" customWidth="1"/>
    <col min="3340" max="3340" width="5.453125" style="152" customWidth="1"/>
    <col min="3341" max="3341" width="6.81640625" style="152" customWidth="1"/>
    <col min="3342" max="3342" width="1.08984375" style="152" customWidth="1"/>
    <col min="3343" max="3343" width="1.6328125" style="152" customWidth="1"/>
    <col min="3344" max="3579" width="8.90625" style="152"/>
    <col min="3580" max="3580" width="8.984375E-2" style="152" customWidth="1"/>
    <col min="3581" max="3581" width="1.36328125" style="152" customWidth="1"/>
    <col min="3582" max="3582" width="1.90625" style="152" customWidth="1"/>
    <col min="3583" max="3583" width="5.453125" style="152" customWidth="1"/>
    <col min="3584" max="3584" width="1.453125" style="152" customWidth="1"/>
    <col min="3585" max="3585" width="6.1796875" style="152" customWidth="1"/>
    <col min="3586" max="3586" width="1.90625" style="152" customWidth="1"/>
    <col min="3587" max="3587" width="5" style="152" customWidth="1"/>
    <col min="3588" max="3588" width="8" style="152" customWidth="1"/>
    <col min="3589" max="3589" width="7.81640625" style="152" customWidth="1"/>
    <col min="3590" max="3590" width="0" style="152" hidden="1" customWidth="1"/>
    <col min="3591" max="3591" width="6.81640625" style="152" customWidth="1"/>
    <col min="3592" max="3592" width="7.453125" style="152" customWidth="1"/>
    <col min="3593" max="3593" width="8" style="152" customWidth="1"/>
    <col min="3594" max="3594" width="3.81640625" style="152" customWidth="1"/>
    <col min="3595" max="3595" width="9.1796875" style="152" customWidth="1"/>
    <col min="3596" max="3596" width="5.453125" style="152" customWidth="1"/>
    <col min="3597" max="3597" width="6.81640625" style="152" customWidth="1"/>
    <col min="3598" max="3598" width="1.08984375" style="152" customWidth="1"/>
    <col min="3599" max="3599" width="1.6328125" style="152" customWidth="1"/>
    <col min="3600" max="3835" width="8.90625" style="152"/>
    <col min="3836" max="3836" width="8.984375E-2" style="152" customWidth="1"/>
    <col min="3837" max="3837" width="1.36328125" style="152" customWidth="1"/>
    <col min="3838" max="3838" width="1.90625" style="152" customWidth="1"/>
    <col min="3839" max="3839" width="5.453125" style="152" customWidth="1"/>
    <col min="3840" max="3840" width="1.453125" style="152" customWidth="1"/>
    <col min="3841" max="3841" width="6.1796875" style="152" customWidth="1"/>
    <col min="3842" max="3842" width="1.90625" style="152" customWidth="1"/>
    <col min="3843" max="3843" width="5" style="152" customWidth="1"/>
    <col min="3844" max="3844" width="8" style="152" customWidth="1"/>
    <col min="3845" max="3845" width="7.81640625" style="152" customWidth="1"/>
    <col min="3846" max="3846" width="0" style="152" hidden="1" customWidth="1"/>
    <col min="3847" max="3847" width="6.81640625" style="152" customWidth="1"/>
    <col min="3848" max="3848" width="7.453125" style="152" customWidth="1"/>
    <col min="3849" max="3849" width="8" style="152" customWidth="1"/>
    <col min="3850" max="3850" width="3.81640625" style="152" customWidth="1"/>
    <col min="3851" max="3851" width="9.1796875" style="152" customWidth="1"/>
    <col min="3852" max="3852" width="5.453125" style="152" customWidth="1"/>
    <col min="3853" max="3853" width="6.81640625" style="152" customWidth="1"/>
    <col min="3854" max="3854" width="1.08984375" style="152" customWidth="1"/>
    <col min="3855" max="3855" width="1.6328125" style="152" customWidth="1"/>
    <col min="3856" max="4091" width="8.90625" style="152"/>
    <col min="4092" max="4092" width="8.984375E-2" style="152" customWidth="1"/>
    <col min="4093" max="4093" width="1.36328125" style="152" customWidth="1"/>
    <col min="4094" max="4094" width="1.90625" style="152" customWidth="1"/>
    <col min="4095" max="4095" width="5.453125" style="152" customWidth="1"/>
    <col min="4096" max="4096" width="1.453125" style="152" customWidth="1"/>
    <col min="4097" max="4097" width="6.1796875" style="152" customWidth="1"/>
    <col min="4098" max="4098" width="1.90625" style="152" customWidth="1"/>
    <col min="4099" max="4099" width="5" style="152" customWidth="1"/>
    <col min="4100" max="4100" width="8" style="152" customWidth="1"/>
    <col min="4101" max="4101" width="7.81640625" style="152" customWidth="1"/>
    <col min="4102" max="4102" width="0" style="152" hidden="1" customWidth="1"/>
    <col min="4103" max="4103" width="6.81640625" style="152" customWidth="1"/>
    <col min="4104" max="4104" width="7.453125" style="152" customWidth="1"/>
    <col min="4105" max="4105" width="8" style="152" customWidth="1"/>
    <col min="4106" max="4106" width="3.81640625" style="152" customWidth="1"/>
    <col min="4107" max="4107" width="9.1796875" style="152" customWidth="1"/>
    <col min="4108" max="4108" width="5.453125" style="152" customWidth="1"/>
    <col min="4109" max="4109" width="6.81640625" style="152" customWidth="1"/>
    <col min="4110" max="4110" width="1.08984375" style="152" customWidth="1"/>
    <col min="4111" max="4111" width="1.6328125" style="152" customWidth="1"/>
    <col min="4112" max="4347" width="8.90625" style="152"/>
    <col min="4348" max="4348" width="8.984375E-2" style="152" customWidth="1"/>
    <col min="4349" max="4349" width="1.36328125" style="152" customWidth="1"/>
    <col min="4350" max="4350" width="1.90625" style="152" customWidth="1"/>
    <col min="4351" max="4351" width="5.453125" style="152" customWidth="1"/>
    <col min="4352" max="4352" width="1.453125" style="152" customWidth="1"/>
    <col min="4353" max="4353" width="6.1796875" style="152" customWidth="1"/>
    <col min="4354" max="4354" width="1.90625" style="152" customWidth="1"/>
    <col min="4355" max="4355" width="5" style="152" customWidth="1"/>
    <col min="4356" max="4356" width="8" style="152" customWidth="1"/>
    <col min="4357" max="4357" width="7.81640625" style="152" customWidth="1"/>
    <col min="4358" max="4358" width="0" style="152" hidden="1" customWidth="1"/>
    <col min="4359" max="4359" width="6.81640625" style="152" customWidth="1"/>
    <col min="4360" max="4360" width="7.453125" style="152" customWidth="1"/>
    <col min="4361" max="4361" width="8" style="152" customWidth="1"/>
    <col min="4362" max="4362" width="3.81640625" style="152" customWidth="1"/>
    <col min="4363" max="4363" width="9.1796875" style="152" customWidth="1"/>
    <col min="4364" max="4364" width="5.453125" style="152" customWidth="1"/>
    <col min="4365" max="4365" width="6.81640625" style="152" customWidth="1"/>
    <col min="4366" max="4366" width="1.08984375" style="152" customWidth="1"/>
    <col min="4367" max="4367" width="1.6328125" style="152" customWidth="1"/>
    <col min="4368" max="4603" width="8.90625" style="152"/>
    <col min="4604" max="4604" width="8.984375E-2" style="152" customWidth="1"/>
    <col min="4605" max="4605" width="1.36328125" style="152" customWidth="1"/>
    <col min="4606" max="4606" width="1.90625" style="152" customWidth="1"/>
    <col min="4607" max="4607" width="5.453125" style="152" customWidth="1"/>
    <col min="4608" max="4608" width="1.453125" style="152" customWidth="1"/>
    <col min="4609" max="4609" width="6.1796875" style="152" customWidth="1"/>
    <col min="4610" max="4610" width="1.90625" style="152" customWidth="1"/>
    <col min="4611" max="4611" width="5" style="152" customWidth="1"/>
    <col min="4612" max="4612" width="8" style="152" customWidth="1"/>
    <col min="4613" max="4613" width="7.81640625" style="152" customWidth="1"/>
    <col min="4614" max="4614" width="0" style="152" hidden="1" customWidth="1"/>
    <col min="4615" max="4615" width="6.81640625" style="152" customWidth="1"/>
    <col min="4616" max="4616" width="7.453125" style="152" customWidth="1"/>
    <col min="4617" max="4617" width="8" style="152" customWidth="1"/>
    <col min="4618" max="4618" width="3.81640625" style="152" customWidth="1"/>
    <col min="4619" max="4619" width="9.1796875" style="152" customWidth="1"/>
    <col min="4620" max="4620" width="5.453125" style="152" customWidth="1"/>
    <col min="4621" max="4621" width="6.81640625" style="152" customWidth="1"/>
    <col min="4622" max="4622" width="1.08984375" style="152" customWidth="1"/>
    <col min="4623" max="4623" width="1.6328125" style="152" customWidth="1"/>
    <col min="4624" max="4859" width="8.90625" style="152"/>
    <col min="4860" max="4860" width="8.984375E-2" style="152" customWidth="1"/>
    <col min="4861" max="4861" width="1.36328125" style="152" customWidth="1"/>
    <col min="4862" max="4862" width="1.90625" style="152" customWidth="1"/>
    <col min="4863" max="4863" width="5.453125" style="152" customWidth="1"/>
    <col min="4864" max="4864" width="1.453125" style="152" customWidth="1"/>
    <col min="4865" max="4865" width="6.1796875" style="152" customWidth="1"/>
    <col min="4866" max="4866" width="1.90625" style="152" customWidth="1"/>
    <col min="4867" max="4867" width="5" style="152" customWidth="1"/>
    <col min="4868" max="4868" width="8" style="152" customWidth="1"/>
    <col min="4869" max="4869" width="7.81640625" style="152" customWidth="1"/>
    <col min="4870" max="4870" width="0" style="152" hidden="1" customWidth="1"/>
    <col min="4871" max="4871" width="6.81640625" style="152" customWidth="1"/>
    <col min="4872" max="4872" width="7.453125" style="152" customWidth="1"/>
    <col min="4873" max="4873" width="8" style="152" customWidth="1"/>
    <col min="4874" max="4874" width="3.81640625" style="152" customWidth="1"/>
    <col min="4875" max="4875" width="9.1796875" style="152" customWidth="1"/>
    <col min="4876" max="4876" width="5.453125" style="152" customWidth="1"/>
    <col min="4877" max="4877" width="6.81640625" style="152" customWidth="1"/>
    <col min="4878" max="4878" width="1.08984375" style="152" customWidth="1"/>
    <col min="4879" max="4879" width="1.6328125" style="152" customWidth="1"/>
    <col min="4880" max="5115" width="8.90625" style="152"/>
    <col min="5116" max="5116" width="8.984375E-2" style="152" customWidth="1"/>
    <col min="5117" max="5117" width="1.36328125" style="152" customWidth="1"/>
    <col min="5118" max="5118" width="1.90625" style="152" customWidth="1"/>
    <col min="5119" max="5119" width="5.453125" style="152" customWidth="1"/>
    <col min="5120" max="5120" width="1.453125" style="152" customWidth="1"/>
    <col min="5121" max="5121" width="6.1796875" style="152" customWidth="1"/>
    <col min="5122" max="5122" width="1.90625" style="152" customWidth="1"/>
    <col min="5123" max="5123" width="5" style="152" customWidth="1"/>
    <col min="5124" max="5124" width="8" style="152" customWidth="1"/>
    <col min="5125" max="5125" width="7.81640625" style="152" customWidth="1"/>
    <col min="5126" max="5126" width="0" style="152" hidden="1" customWidth="1"/>
    <col min="5127" max="5127" width="6.81640625" style="152" customWidth="1"/>
    <col min="5128" max="5128" width="7.453125" style="152" customWidth="1"/>
    <col min="5129" max="5129" width="8" style="152" customWidth="1"/>
    <col min="5130" max="5130" width="3.81640625" style="152" customWidth="1"/>
    <col min="5131" max="5131" width="9.1796875" style="152" customWidth="1"/>
    <col min="5132" max="5132" width="5.453125" style="152" customWidth="1"/>
    <col min="5133" max="5133" width="6.81640625" style="152" customWidth="1"/>
    <col min="5134" max="5134" width="1.08984375" style="152" customWidth="1"/>
    <col min="5135" max="5135" width="1.6328125" style="152" customWidth="1"/>
    <col min="5136" max="5371" width="8.90625" style="152"/>
    <col min="5372" max="5372" width="8.984375E-2" style="152" customWidth="1"/>
    <col min="5373" max="5373" width="1.36328125" style="152" customWidth="1"/>
    <col min="5374" max="5374" width="1.90625" style="152" customWidth="1"/>
    <col min="5375" max="5375" width="5.453125" style="152" customWidth="1"/>
    <col min="5376" max="5376" width="1.453125" style="152" customWidth="1"/>
    <col min="5377" max="5377" width="6.1796875" style="152" customWidth="1"/>
    <col min="5378" max="5378" width="1.90625" style="152" customWidth="1"/>
    <col min="5379" max="5379" width="5" style="152" customWidth="1"/>
    <col min="5380" max="5380" width="8" style="152" customWidth="1"/>
    <col min="5381" max="5381" width="7.81640625" style="152" customWidth="1"/>
    <col min="5382" max="5382" width="0" style="152" hidden="1" customWidth="1"/>
    <col min="5383" max="5383" width="6.81640625" style="152" customWidth="1"/>
    <col min="5384" max="5384" width="7.453125" style="152" customWidth="1"/>
    <col min="5385" max="5385" width="8" style="152" customWidth="1"/>
    <col min="5386" max="5386" width="3.81640625" style="152" customWidth="1"/>
    <col min="5387" max="5387" width="9.1796875" style="152" customWidth="1"/>
    <col min="5388" max="5388" width="5.453125" style="152" customWidth="1"/>
    <col min="5389" max="5389" width="6.81640625" style="152" customWidth="1"/>
    <col min="5390" max="5390" width="1.08984375" style="152" customWidth="1"/>
    <col min="5391" max="5391" width="1.6328125" style="152" customWidth="1"/>
    <col min="5392" max="5627" width="8.90625" style="152"/>
    <col min="5628" max="5628" width="8.984375E-2" style="152" customWidth="1"/>
    <col min="5629" max="5629" width="1.36328125" style="152" customWidth="1"/>
    <col min="5630" max="5630" width="1.90625" style="152" customWidth="1"/>
    <col min="5631" max="5631" width="5.453125" style="152" customWidth="1"/>
    <col min="5632" max="5632" width="1.453125" style="152" customWidth="1"/>
    <col min="5633" max="5633" width="6.1796875" style="152" customWidth="1"/>
    <col min="5634" max="5634" width="1.90625" style="152" customWidth="1"/>
    <col min="5635" max="5635" width="5" style="152" customWidth="1"/>
    <col min="5636" max="5636" width="8" style="152" customWidth="1"/>
    <col min="5637" max="5637" width="7.81640625" style="152" customWidth="1"/>
    <col min="5638" max="5638" width="0" style="152" hidden="1" customWidth="1"/>
    <col min="5639" max="5639" width="6.81640625" style="152" customWidth="1"/>
    <col min="5640" max="5640" width="7.453125" style="152" customWidth="1"/>
    <col min="5641" max="5641" width="8" style="152" customWidth="1"/>
    <col min="5642" max="5642" width="3.81640625" style="152" customWidth="1"/>
    <col min="5643" max="5643" width="9.1796875" style="152" customWidth="1"/>
    <col min="5644" max="5644" width="5.453125" style="152" customWidth="1"/>
    <col min="5645" max="5645" width="6.81640625" style="152" customWidth="1"/>
    <col min="5646" max="5646" width="1.08984375" style="152" customWidth="1"/>
    <col min="5647" max="5647" width="1.6328125" style="152" customWidth="1"/>
    <col min="5648" max="5883" width="8.90625" style="152"/>
    <col min="5884" max="5884" width="8.984375E-2" style="152" customWidth="1"/>
    <col min="5885" max="5885" width="1.36328125" style="152" customWidth="1"/>
    <col min="5886" max="5886" width="1.90625" style="152" customWidth="1"/>
    <col min="5887" max="5887" width="5.453125" style="152" customWidth="1"/>
    <col min="5888" max="5888" width="1.453125" style="152" customWidth="1"/>
    <col min="5889" max="5889" width="6.1796875" style="152" customWidth="1"/>
    <col min="5890" max="5890" width="1.90625" style="152" customWidth="1"/>
    <col min="5891" max="5891" width="5" style="152" customWidth="1"/>
    <col min="5892" max="5892" width="8" style="152" customWidth="1"/>
    <col min="5893" max="5893" width="7.81640625" style="152" customWidth="1"/>
    <col min="5894" max="5894" width="0" style="152" hidden="1" customWidth="1"/>
    <col min="5895" max="5895" width="6.81640625" style="152" customWidth="1"/>
    <col min="5896" max="5896" width="7.453125" style="152" customWidth="1"/>
    <col min="5897" max="5897" width="8" style="152" customWidth="1"/>
    <col min="5898" max="5898" width="3.81640625" style="152" customWidth="1"/>
    <col min="5899" max="5899" width="9.1796875" style="152" customWidth="1"/>
    <col min="5900" max="5900" width="5.453125" style="152" customWidth="1"/>
    <col min="5901" max="5901" width="6.81640625" style="152" customWidth="1"/>
    <col min="5902" max="5902" width="1.08984375" style="152" customWidth="1"/>
    <col min="5903" max="5903" width="1.6328125" style="152" customWidth="1"/>
    <col min="5904" max="6139" width="8.90625" style="152"/>
    <col min="6140" max="6140" width="8.984375E-2" style="152" customWidth="1"/>
    <col min="6141" max="6141" width="1.36328125" style="152" customWidth="1"/>
    <col min="6142" max="6142" width="1.90625" style="152" customWidth="1"/>
    <col min="6143" max="6143" width="5.453125" style="152" customWidth="1"/>
    <col min="6144" max="6144" width="1.453125" style="152" customWidth="1"/>
    <col min="6145" max="6145" width="6.1796875" style="152" customWidth="1"/>
    <col min="6146" max="6146" width="1.90625" style="152" customWidth="1"/>
    <col min="6147" max="6147" width="5" style="152" customWidth="1"/>
    <col min="6148" max="6148" width="8" style="152" customWidth="1"/>
    <col min="6149" max="6149" width="7.81640625" style="152" customWidth="1"/>
    <col min="6150" max="6150" width="0" style="152" hidden="1" customWidth="1"/>
    <col min="6151" max="6151" width="6.81640625" style="152" customWidth="1"/>
    <col min="6152" max="6152" width="7.453125" style="152" customWidth="1"/>
    <col min="6153" max="6153" width="8" style="152" customWidth="1"/>
    <col min="6154" max="6154" width="3.81640625" style="152" customWidth="1"/>
    <col min="6155" max="6155" width="9.1796875" style="152" customWidth="1"/>
    <col min="6156" max="6156" width="5.453125" style="152" customWidth="1"/>
    <col min="6157" max="6157" width="6.81640625" style="152" customWidth="1"/>
    <col min="6158" max="6158" width="1.08984375" style="152" customWidth="1"/>
    <col min="6159" max="6159" width="1.6328125" style="152" customWidth="1"/>
    <col min="6160" max="6395" width="8.90625" style="152"/>
    <col min="6396" max="6396" width="8.984375E-2" style="152" customWidth="1"/>
    <col min="6397" max="6397" width="1.36328125" style="152" customWidth="1"/>
    <col min="6398" max="6398" width="1.90625" style="152" customWidth="1"/>
    <col min="6399" max="6399" width="5.453125" style="152" customWidth="1"/>
    <col min="6400" max="6400" width="1.453125" style="152" customWidth="1"/>
    <col min="6401" max="6401" width="6.1796875" style="152" customWidth="1"/>
    <col min="6402" max="6402" width="1.90625" style="152" customWidth="1"/>
    <col min="6403" max="6403" width="5" style="152" customWidth="1"/>
    <col min="6404" max="6404" width="8" style="152" customWidth="1"/>
    <col min="6405" max="6405" width="7.81640625" style="152" customWidth="1"/>
    <col min="6406" max="6406" width="0" style="152" hidden="1" customWidth="1"/>
    <col min="6407" max="6407" width="6.81640625" style="152" customWidth="1"/>
    <col min="6408" max="6408" width="7.453125" style="152" customWidth="1"/>
    <col min="6409" max="6409" width="8" style="152" customWidth="1"/>
    <col min="6410" max="6410" width="3.81640625" style="152" customWidth="1"/>
    <col min="6411" max="6411" width="9.1796875" style="152" customWidth="1"/>
    <col min="6412" max="6412" width="5.453125" style="152" customWidth="1"/>
    <col min="6413" max="6413" width="6.81640625" style="152" customWidth="1"/>
    <col min="6414" max="6414" width="1.08984375" style="152" customWidth="1"/>
    <col min="6415" max="6415" width="1.6328125" style="152" customWidth="1"/>
    <col min="6416" max="6651" width="8.90625" style="152"/>
    <col min="6652" max="6652" width="8.984375E-2" style="152" customWidth="1"/>
    <col min="6653" max="6653" width="1.36328125" style="152" customWidth="1"/>
    <col min="6654" max="6654" width="1.90625" style="152" customWidth="1"/>
    <col min="6655" max="6655" width="5.453125" style="152" customWidth="1"/>
    <col min="6656" max="6656" width="1.453125" style="152" customWidth="1"/>
    <col min="6657" max="6657" width="6.1796875" style="152" customWidth="1"/>
    <col min="6658" max="6658" width="1.90625" style="152" customWidth="1"/>
    <col min="6659" max="6659" width="5" style="152" customWidth="1"/>
    <col min="6660" max="6660" width="8" style="152" customWidth="1"/>
    <col min="6661" max="6661" width="7.81640625" style="152" customWidth="1"/>
    <col min="6662" max="6662" width="0" style="152" hidden="1" customWidth="1"/>
    <col min="6663" max="6663" width="6.81640625" style="152" customWidth="1"/>
    <col min="6664" max="6664" width="7.453125" style="152" customWidth="1"/>
    <col min="6665" max="6665" width="8" style="152" customWidth="1"/>
    <col min="6666" max="6666" width="3.81640625" style="152" customWidth="1"/>
    <col min="6667" max="6667" width="9.1796875" style="152" customWidth="1"/>
    <col min="6668" max="6668" width="5.453125" style="152" customWidth="1"/>
    <col min="6669" max="6669" width="6.81640625" style="152" customWidth="1"/>
    <col min="6670" max="6670" width="1.08984375" style="152" customWidth="1"/>
    <col min="6671" max="6671" width="1.6328125" style="152" customWidth="1"/>
    <col min="6672" max="6907" width="8.90625" style="152"/>
    <col min="6908" max="6908" width="8.984375E-2" style="152" customWidth="1"/>
    <col min="6909" max="6909" width="1.36328125" style="152" customWidth="1"/>
    <col min="6910" max="6910" width="1.90625" style="152" customWidth="1"/>
    <col min="6911" max="6911" width="5.453125" style="152" customWidth="1"/>
    <col min="6912" max="6912" width="1.453125" style="152" customWidth="1"/>
    <col min="6913" max="6913" width="6.1796875" style="152" customWidth="1"/>
    <col min="6914" max="6914" width="1.90625" style="152" customWidth="1"/>
    <col min="6915" max="6915" width="5" style="152" customWidth="1"/>
    <col min="6916" max="6916" width="8" style="152" customWidth="1"/>
    <col min="6917" max="6917" width="7.81640625" style="152" customWidth="1"/>
    <col min="6918" max="6918" width="0" style="152" hidden="1" customWidth="1"/>
    <col min="6919" max="6919" width="6.81640625" style="152" customWidth="1"/>
    <col min="6920" max="6920" width="7.453125" style="152" customWidth="1"/>
    <col min="6921" max="6921" width="8" style="152" customWidth="1"/>
    <col min="6922" max="6922" width="3.81640625" style="152" customWidth="1"/>
    <col min="6923" max="6923" width="9.1796875" style="152" customWidth="1"/>
    <col min="6924" max="6924" width="5.453125" style="152" customWidth="1"/>
    <col min="6925" max="6925" width="6.81640625" style="152" customWidth="1"/>
    <col min="6926" max="6926" width="1.08984375" style="152" customWidth="1"/>
    <col min="6927" max="6927" width="1.6328125" style="152" customWidth="1"/>
    <col min="6928" max="7163" width="8.90625" style="152"/>
    <col min="7164" max="7164" width="8.984375E-2" style="152" customWidth="1"/>
    <col min="7165" max="7165" width="1.36328125" style="152" customWidth="1"/>
    <col min="7166" max="7166" width="1.90625" style="152" customWidth="1"/>
    <col min="7167" max="7167" width="5.453125" style="152" customWidth="1"/>
    <col min="7168" max="7168" width="1.453125" style="152" customWidth="1"/>
    <col min="7169" max="7169" width="6.1796875" style="152" customWidth="1"/>
    <col min="7170" max="7170" width="1.90625" style="152" customWidth="1"/>
    <col min="7171" max="7171" width="5" style="152" customWidth="1"/>
    <col min="7172" max="7172" width="8" style="152" customWidth="1"/>
    <col min="7173" max="7173" width="7.81640625" style="152" customWidth="1"/>
    <col min="7174" max="7174" width="0" style="152" hidden="1" customWidth="1"/>
    <col min="7175" max="7175" width="6.81640625" style="152" customWidth="1"/>
    <col min="7176" max="7176" width="7.453125" style="152" customWidth="1"/>
    <col min="7177" max="7177" width="8" style="152" customWidth="1"/>
    <col min="7178" max="7178" width="3.81640625" style="152" customWidth="1"/>
    <col min="7179" max="7179" width="9.1796875" style="152" customWidth="1"/>
    <col min="7180" max="7180" width="5.453125" style="152" customWidth="1"/>
    <col min="7181" max="7181" width="6.81640625" style="152" customWidth="1"/>
    <col min="7182" max="7182" width="1.08984375" style="152" customWidth="1"/>
    <col min="7183" max="7183" width="1.6328125" style="152" customWidth="1"/>
    <col min="7184" max="7419" width="8.90625" style="152"/>
    <col min="7420" max="7420" width="8.984375E-2" style="152" customWidth="1"/>
    <col min="7421" max="7421" width="1.36328125" style="152" customWidth="1"/>
    <col min="7422" max="7422" width="1.90625" style="152" customWidth="1"/>
    <col min="7423" max="7423" width="5.453125" style="152" customWidth="1"/>
    <col min="7424" max="7424" width="1.453125" style="152" customWidth="1"/>
    <col min="7425" max="7425" width="6.1796875" style="152" customWidth="1"/>
    <col min="7426" max="7426" width="1.90625" style="152" customWidth="1"/>
    <col min="7427" max="7427" width="5" style="152" customWidth="1"/>
    <col min="7428" max="7428" width="8" style="152" customWidth="1"/>
    <col min="7429" max="7429" width="7.81640625" style="152" customWidth="1"/>
    <col min="7430" max="7430" width="0" style="152" hidden="1" customWidth="1"/>
    <col min="7431" max="7431" width="6.81640625" style="152" customWidth="1"/>
    <col min="7432" max="7432" width="7.453125" style="152" customWidth="1"/>
    <col min="7433" max="7433" width="8" style="152" customWidth="1"/>
    <col min="7434" max="7434" width="3.81640625" style="152" customWidth="1"/>
    <col min="7435" max="7435" width="9.1796875" style="152" customWidth="1"/>
    <col min="7436" max="7436" width="5.453125" style="152" customWidth="1"/>
    <col min="7437" max="7437" width="6.81640625" style="152" customWidth="1"/>
    <col min="7438" max="7438" width="1.08984375" style="152" customWidth="1"/>
    <col min="7439" max="7439" width="1.6328125" style="152" customWidth="1"/>
    <col min="7440" max="7675" width="8.90625" style="152"/>
    <col min="7676" max="7676" width="8.984375E-2" style="152" customWidth="1"/>
    <col min="7677" max="7677" width="1.36328125" style="152" customWidth="1"/>
    <col min="7678" max="7678" width="1.90625" style="152" customWidth="1"/>
    <col min="7679" max="7679" width="5.453125" style="152" customWidth="1"/>
    <col min="7680" max="7680" width="1.453125" style="152" customWidth="1"/>
    <col min="7681" max="7681" width="6.1796875" style="152" customWidth="1"/>
    <col min="7682" max="7682" width="1.90625" style="152" customWidth="1"/>
    <col min="7683" max="7683" width="5" style="152" customWidth="1"/>
    <col min="7684" max="7684" width="8" style="152" customWidth="1"/>
    <col min="7685" max="7685" width="7.81640625" style="152" customWidth="1"/>
    <col min="7686" max="7686" width="0" style="152" hidden="1" customWidth="1"/>
    <col min="7687" max="7687" width="6.81640625" style="152" customWidth="1"/>
    <col min="7688" max="7688" width="7.453125" style="152" customWidth="1"/>
    <col min="7689" max="7689" width="8" style="152" customWidth="1"/>
    <col min="7690" max="7690" width="3.81640625" style="152" customWidth="1"/>
    <col min="7691" max="7691" width="9.1796875" style="152" customWidth="1"/>
    <col min="7692" max="7692" width="5.453125" style="152" customWidth="1"/>
    <col min="7693" max="7693" width="6.81640625" style="152" customWidth="1"/>
    <col min="7694" max="7694" width="1.08984375" style="152" customWidth="1"/>
    <col min="7695" max="7695" width="1.6328125" style="152" customWidth="1"/>
    <col min="7696" max="7931" width="8.90625" style="152"/>
    <col min="7932" max="7932" width="8.984375E-2" style="152" customWidth="1"/>
    <col min="7933" max="7933" width="1.36328125" style="152" customWidth="1"/>
    <col min="7934" max="7934" width="1.90625" style="152" customWidth="1"/>
    <col min="7935" max="7935" width="5.453125" style="152" customWidth="1"/>
    <col min="7936" max="7936" width="1.453125" style="152" customWidth="1"/>
    <col min="7937" max="7937" width="6.1796875" style="152" customWidth="1"/>
    <col min="7938" max="7938" width="1.90625" style="152" customWidth="1"/>
    <col min="7939" max="7939" width="5" style="152" customWidth="1"/>
    <col min="7940" max="7940" width="8" style="152" customWidth="1"/>
    <col min="7941" max="7941" width="7.81640625" style="152" customWidth="1"/>
    <col min="7942" max="7942" width="0" style="152" hidden="1" customWidth="1"/>
    <col min="7943" max="7943" width="6.81640625" style="152" customWidth="1"/>
    <col min="7944" max="7944" width="7.453125" style="152" customWidth="1"/>
    <col min="7945" max="7945" width="8" style="152" customWidth="1"/>
    <col min="7946" max="7946" width="3.81640625" style="152" customWidth="1"/>
    <col min="7947" max="7947" width="9.1796875" style="152" customWidth="1"/>
    <col min="7948" max="7948" width="5.453125" style="152" customWidth="1"/>
    <col min="7949" max="7949" width="6.81640625" style="152" customWidth="1"/>
    <col min="7950" max="7950" width="1.08984375" style="152" customWidth="1"/>
    <col min="7951" max="7951" width="1.6328125" style="152" customWidth="1"/>
    <col min="7952" max="8187" width="8.90625" style="152"/>
    <col min="8188" max="8188" width="8.984375E-2" style="152" customWidth="1"/>
    <col min="8189" max="8189" width="1.36328125" style="152" customWidth="1"/>
    <col min="8190" max="8190" width="1.90625" style="152" customWidth="1"/>
    <col min="8191" max="8191" width="5.453125" style="152" customWidth="1"/>
    <col min="8192" max="8192" width="1.453125" style="152" customWidth="1"/>
    <col min="8193" max="8193" width="6.1796875" style="152" customWidth="1"/>
    <col min="8194" max="8194" width="1.90625" style="152" customWidth="1"/>
    <col min="8195" max="8195" width="5" style="152" customWidth="1"/>
    <col min="8196" max="8196" width="8" style="152" customWidth="1"/>
    <col min="8197" max="8197" width="7.81640625" style="152" customWidth="1"/>
    <col min="8198" max="8198" width="0" style="152" hidden="1" customWidth="1"/>
    <col min="8199" max="8199" width="6.81640625" style="152" customWidth="1"/>
    <col min="8200" max="8200" width="7.453125" style="152" customWidth="1"/>
    <col min="8201" max="8201" width="8" style="152" customWidth="1"/>
    <col min="8202" max="8202" width="3.81640625" style="152" customWidth="1"/>
    <col min="8203" max="8203" width="9.1796875" style="152" customWidth="1"/>
    <col min="8204" max="8204" width="5.453125" style="152" customWidth="1"/>
    <col min="8205" max="8205" width="6.81640625" style="152" customWidth="1"/>
    <col min="8206" max="8206" width="1.08984375" style="152" customWidth="1"/>
    <col min="8207" max="8207" width="1.6328125" style="152" customWidth="1"/>
    <col min="8208" max="8443" width="8.90625" style="152"/>
    <col min="8444" max="8444" width="8.984375E-2" style="152" customWidth="1"/>
    <col min="8445" max="8445" width="1.36328125" style="152" customWidth="1"/>
    <col min="8446" max="8446" width="1.90625" style="152" customWidth="1"/>
    <col min="8447" max="8447" width="5.453125" style="152" customWidth="1"/>
    <col min="8448" max="8448" width="1.453125" style="152" customWidth="1"/>
    <col min="8449" max="8449" width="6.1796875" style="152" customWidth="1"/>
    <col min="8450" max="8450" width="1.90625" style="152" customWidth="1"/>
    <col min="8451" max="8451" width="5" style="152" customWidth="1"/>
    <col min="8452" max="8452" width="8" style="152" customWidth="1"/>
    <col min="8453" max="8453" width="7.81640625" style="152" customWidth="1"/>
    <col min="8454" max="8454" width="0" style="152" hidden="1" customWidth="1"/>
    <col min="8455" max="8455" width="6.81640625" style="152" customWidth="1"/>
    <col min="8456" max="8456" width="7.453125" style="152" customWidth="1"/>
    <col min="8457" max="8457" width="8" style="152" customWidth="1"/>
    <col min="8458" max="8458" width="3.81640625" style="152" customWidth="1"/>
    <col min="8459" max="8459" width="9.1796875" style="152" customWidth="1"/>
    <col min="8460" max="8460" width="5.453125" style="152" customWidth="1"/>
    <col min="8461" max="8461" width="6.81640625" style="152" customWidth="1"/>
    <col min="8462" max="8462" width="1.08984375" style="152" customWidth="1"/>
    <col min="8463" max="8463" width="1.6328125" style="152" customWidth="1"/>
    <col min="8464" max="8699" width="8.90625" style="152"/>
    <col min="8700" max="8700" width="8.984375E-2" style="152" customWidth="1"/>
    <col min="8701" max="8701" width="1.36328125" style="152" customWidth="1"/>
    <col min="8702" max="8702" width="1.90625" style="152" customWidth="1"/>
    <col min="8703" max="8703" width="5.453125" style="152" customWidth="1"/>
    <col min="8704" max="8704" width="1.453125" style="152" customWidth="1"/>
    <col min="8705" max="8705" width="6.1796875" style="152" customWidth="1"/>
    <col min="8706" max="8706" width="1.90625" style="152" customWidth="1"/>
    <col min="8707" max="8707" width="5" style="152" customWidth="1"/>
    <col min="8708" max="8708" width="8" style="152" customWidth="1"/>
    <col min="8709" max="8709" width="7.81640625" style="152" customWidth="1"/>
    <col min="8710" max="8710" width="0" style="152" hidden="1" customWidth="1"/>
    <col min="8711" max="8711" width="6.81640625" style="152" customWidth="1"/>
    <col min="8712" max="8712" width="7.453125" style="152" customWidth="1"/>
    <col min="8713" max="8713" width="8" style="152" customWidth="1"/>
    <col min="8714" max="8714" width="3.81640625" style="152" customWidth="1"/>
    <col min="8715" max="8715" width="9.1796875" style="152" customWidth="1"/>
    <col min="8716" max="8716" width="5.453125" style="152" customWidth="1"/>
    <col min="8717" max="8717" width="6.81640625" style="152" customWidth="1"/>
    <col min="8718" max="8718" width="1.08984375" style="152" customWidth="1"/>
    <col min="8719" max="8719" width="1.6328125" style="152" customWidth="1"/>
    <col min="8720" max="8955" width="8.90625" style="152"/>
    <col min="8956" max="8956" width="8.984375E-2" style="152" customWidth="1"/>
    <col min="8957" max="8957" width="1.36328125" style="152" customWidth="1"/>
    <col min="8958" max="8958" width="1.90625" style="152" customWidth="1"/>
    <col min="8959" max="8959" width="5.453125" style="152" customWidth="1"/>
    <col min="8960" max="8960" width="1.453125" style="152" customWidth="1"/>
    <col min="8961" max="8961" width="6.1796875" style="152" customWidth="1"/>
    <col min="8962" max="8962" width="1.90625" style="152" customWidth="1"/>
    <col min="8963" max="8963" width="5" style="152" customWidth="1"/>
    <col min="8964" max="8964" width="8" style="152" customWidth="1"/>
    <col min="8965" max="8965" width="7.81640625" style="152" customWidth="1"/>
    <col min="8966" max="8966" width="0" style="152" hidden="1" customWidth="1"/>
    <col min="8967" max="8967" width="6.81640625" style="152" customWidth="1"/>
    <col min="8968" max="8968" width="7.453125" style="152" customWidth="1"/>
    <col min="8969" max="8969" width="8" style="152" customWidth="1"/>
    <col min="8970" max="8970" width="3.81640625" style="152" customWidth="1"/>
    <col min="8971" max="8971" width="9.1796875" style="152" customWidth="1"/>
    <col min="8972" max="8972" width="5.453125" style="152" customWidth="1"/>
    <col min="8973" max="8973" width="6.81640625" style="152" customWidth="1"/>
    <col min="8974" max="8974" width="1.08984375" style="152" customWidth="1"/>
    <col min="8975" max="8975" width="1.6328125" style="152" customWidth="1"/>
    <col min="8976" max="9211" width="8.90625" style="152"/>
    <col min="9212" max="9212" width="8.984375E-2" style="152" customWidth="1"/>
    <col min="9213" max="9213" width="1.36328125" style="152" customWidth="1"/>
    <col min="9214" max="9214" width="1.90625" style="152" customWidth="1"/>
    <col min="9215" max="9215" width="5.453125" style="152" customWidth="1"/>
    <col min="9216" max="9216" width="1.453125" style="152" customWidth="1"/>
    <col min="9217" max="9217" width="6.1796875" style="152" customWidth="1"/>
    <col min="9218" max="9218" width="1.90625" style="152" customWidth="1"/>
    <col min="9219" max="9219" width="5" style="152" customWidth="1"/>
    <col min="9220" max="9220" width="8" style="152" customWidth="1"/>
    <col min="9221" max="9221" width="7.81640625" style="152" customWidth="1"/>
    <col min="9222" max="9222" width="0" style="152" hidden="1" customWidth="1"/>
    <col min="9223" max="9223" width="6.81640625" style="152" customWidth="1"/>
    <col min="9224" max="9224" width="7.453125" style="152" customWidth="1"/>
    <col min="9225" max="9225" width="8" style="152" customWidth="1"/>
    <col min="9226" max="9226" width="3.81640625" style="152" customWidth="1"/>
    <col min="9227" max="9227" width="9.1796875" style="152" customWidth="1"/>
    <col min="9228" max="9228" width="5.453125" style="152" customWidth="1"/>
    <col min="9229" max="9229" width="6.81640625" style="152" customWidth="1"/>
    <col min="9230" max="9230" width="1.08984375" style="152" customWidth="1"/>
    <col min="9231" max="9231" width="1.6328125" style="152" customWidth="1"/>
    <col min="9232" max="9467" width="8.90625" style="152"/>
    <col min="9468" max="9468" width="8.984375E-2" style="152" customWidth="1"/>
    <col min="9469" max="9469" width="1.36328125" style="152" customWidth="1"/>
    <col min="9470" max="9470" width="1.90625" style="152" customWidth="1"/>
    <col min="9471" max="9471" width="5.453125" style="152" customWidth="1"/>
    <col min="9472" max="9472" width="1.453125" style="152" customWidth="1"/>
    <col min="9473" max="9473" width="6.1796875" style="152" customWidth="1"/>
    <col min="9474" max="9474" width="1.90625" style="152" customWidth="1"/>
    <col min="9475" max="9475" width="5" style="152" customWidth="1"/>
    <col min="9476" max="9476" width="8" style="152" customWidth="1"/>
    <col min="9477" max="9477" width="7.81640625" style="152" customWidth="1"/>
    <col min="9478" max="9478" width="0" style="152" hidden="1" customWidth="1"/>
    <col min="9479" max="9479" width="6.81640625" style="152" customWidth="1"/>
    <col min="9480" max="9480" width="7.453125" style="152" customWidth="1"/>
    <col min="9481" max="9481" width="8" style="152" customWidth="1"/>
    <col min="9482" max="9482" width="3.81640625" style="152" customWidth="1"/>
    <col min="9483" max="9483" width="9.1796875" style="152" customWidth="1"/>
    <col min="9484" max="9484" width="5.453125" style="152" customWidth="1"/>
    <col min="9485" max="9485" width="6.81640625" style="152" customWidth="1"/>
    <col min="9486" max="9486" width="1.08984375" style="152" customWidth="1"/>
    <col min="9487" max="9487" width="1.6328125" style="152" customWidth="1"/>
    <col min="9488" max="9723" width="8.90625" style="152"/>
    <col min="9724" max="9724" width="8.984375E-2" style="152" customWidth="1"/>
    <col min="9725" max="9725" width="1.36328125" style="152" customWidth="1"/>
    <col min="9726" max="9726" width="1.90625" style="152" customWidth="1"/>
    <col min="9727" max="9727" width="5.453125" style="152" customWidth="1"/>
    <col min="9728" max="9728" width="1.453125" style="152" customWidth="1"/>
    <col min="9729" max="9729" width="6.1796875" style="152" customWidth="1"/>
    <col min="9730" max="9730" width="1.90625" style="152" customWidth="1"/>
    <col min="9731" max="9731" width="5" style="152" customWidth="1"/>
    <col min="9732" max="9732" width="8" style="152" customWidth="1"/>
    <col min="9733" max="9733" width="7.81640625" style="152" customWidth="1"/>
    <col min="9734" max="9734" width="0" style="152" hidden="1" customWidth="1"/>
    <col min="9735" max="9735" width="6.81640625" style="152" customWidth="1"/>
    <col min="9736" max="9736" width="7.453125" style="152" customWidth="1"/>
    <col min="9737" max="9737" width="8" style="152" customWidth="1"/>
    <col min="9738" max="9738" width="3.81640625" style="152" customWidth="1"/>
    <col min="9739" max="9739" width="9.1796875" style="152" customWidth="1"/>
    <col min="9740" max="9740" width="5.453125" style="152" customWidth="1"/>
    <col min="9741" max="9741" width="6.81640625" style="152" customWidth="1"/>
    <col min="9742" max="9742" width="1.08984375" style="152" customWidth="1"/>
    <col min="9743" max="9743" width="1.6328125" style="152" customWidth="1"/>
    <col min="9744" max="9979" width="8.90625" style="152"/>
    <col min="9980" max="9980" width="8.984375E-2" style="152" customWidth="1"/>
    <col min="9981" max="9981" width="1.36328125" style="152" customWidth="1"/>
    <col min="9982" max="9982" width="1.90625" style="152" customWidth="1"/>
    <col min="9983" max="9983" width="5.453125" style="152" customWidth="1"/>
    <col min="9984" max="9984" width="1.453125" style="152" customWidth="1"/>
    <col min="9985" max="9985" width="6.1796875" style="152" customWidth="1"/>
    <col min="9986" max="9986" width="1.90625" style="152" customWidth="1"/>
    <col min="9987" max="9987" width="5" style="152" customWidth="1"/>
    <col min="9988" max="9988" width="8" style="152" customWidth="1"/>
    <col min="9989" max="9989" width="7.81640625" style="152" customWidth="1"/>
    <col min="9990" max="9990" width="0" style="152" hidden="1" customWidth="1"/>
    <col min="9991" max="9991" width="6.81640625" style="152" customWidth="1"/>
    <col min="9992" max="9992" width="7.453125" style="152" customWidth="1"/>
    <col min="9993" max="9993" width="8" style="152" customWidth="1"/>
    <col min="9994" max="9994" width="3.81640625" style="152" customWidth="1"/>
    <col min="9995" max="9995" width="9.1796875" style="152" customWidth="1"/>
    <col min="9996" max="9996" width="5.453125" style="152" customWidth="1"/>
    <col min="9997" max="9997" width="6.81640625" style="152" customWidth="1"/>
    <col min="9998" max="9998" width="1.08984375" style="152" customWidth="1"/>
    <col min="9999" max="9999" width="1.6328125" style="152" customWidth="1"/>
    <col min="10000" max="10235" width="8.90625" style="152"/>
    <col min="10236" max="10236" width="8.984375E-2" style="152" customWidth="1"/>
    <col min="10237" max="10237" width="1.36328125" style="152" customWidth="1"/>
    <col min="10238" max="10238" width="1.90625" style="152" customWidth="1"/>
    <col min="10239" max="10239" width="5.453125" style="152" customWidth="1"/>
    <col min="10240" max="10240" width="1.453125" style="152" customWidth="1"/>
    <col min="10241" max="10241" width="6.1796875" style="152" customWidth="1"/>
    <col min="10242" max="10242" width="1.90625" style="152" customWidth="1"/>
    <col min="10243" max="10243" width="5" style="152" customWidth="1"/>
    <col min="10244" max="10244" width="8" style="152" customWidth="1"/>
    <col min="10245" max="10245" width="7.81640625" style="152" customWidth="1"/>
    <col min="10246" max="10246" width="0" style="152" hidden="1" customWidth="1"/>
    <col min="10247" max="10247" width="6.81640625" style="152" customWidth="1"/>
    <col min="10248" max="10248" width="7.453125" style="152" customWidth="1"/>
    <col min="10249" max="10249" width="8" style="152" customWidth="1"/>
    <col min="10250" max="10250" width="3.81640625" style="152" customWidth="1"/>
    <col min="10251" max="10251" width="9.1796875" style="152" customWidth="1"/>
    <col min="10252" max="10252" width="5.453125" style="152" customWidth="1"/>
    <col min="10253" max="10253" width="6.81640625" style="152" customWidth="1"/>
    <col min="10254" max="10254" width="1.08984375" style="152" customWidth="1"/>
    <col min="10255" max="10255" width="1.6328125" style="152" customWidth="1"/>
    <col min="10256" max="10491" width="8.90625" style="152"/>
    <col min="10492" max="10492" width="8.984375E-2" style="152" customWidth="1"/>
    <col min="10493" max="10493" width="1.36328125" style="152" customWidth="1"/>
    <col min="10494" max="10494" width="1.90625" style="152" customWidth="1"/>
    <col min="10495" max="10495" width="5.453125" style="152" customWidth="1"/>
    <col min="10496" max="10496" width="1.453125" style="152" customWidth="1"/>
    <col min="10497" max="10497" width="6.1796875" style="152" customWidth="1"/>
    <col min="10498" max="10498" width="1.90625" style="152" customWidth="1"/>
    <col min="10499" max="10499" width="5" style="152" customWidth="1"/>
    <col min="10500" max="10500" width="8" style="152" customWidth="1"/>
    <col min="10501" max="10501" width="7.81640625" style="152" customWidth="1"/>
    <col min="10502" max="10502" width="0" style="152" hidden="1" customWidth="1"/>
    <col min="10503" max="10503" width="6.81640625" style="152" customWidth="1"/>
    <col min="10504" max="10504" width="7.453125" style="152" customWidth="1"/>
    <col min="10505" max="10505" width="8" style="152" customWidth="1"/>
    <col min="10506" max="10506" width="3.81640625" style="152" customWidth="1"/>
    <col min="10507" max="10507" width="9.1796875" style="152" customWidth="1"/>
    <col min="10508" max="10508" width="5.453125" style="152" customWidth="1"/>
    <col min="10509" max="10509" width="6.81640625" style="152" customWidth="1"/>
    <col min="10510" max="10510" width="1.08984375" style="152" customWidth="1"/>
    <col min="10511" max="10511" width="1.6328125" style="152" customWidth="1"/>
    <col min="10512" max="10747" width="8.90625" style="152"/>
    <col min="10748" max="10748" width="8.984375E-2" style="152" customWidth="1"/>
    <col min="10749" max="10749" width="1.36328125" style="152" customWidth="1"/>
    <col min="10750" max="10750" width="1.90625" style="152" customWidth="1"/>
    <col min="10751" max="10751" width="5.453125" style="152" customWidth="1"/>
    <col min="10752" max="10752" width="1.453125" style="152" customWidth="1"/>
    <col min="10753" max="10753" width="6.1796875" style="152" customWidth="1"/>
    <col min="10754" max="10754" width="1.90625" style="152" customWidth="1"/>
    <col min="10755" max="10755" width="5" style="152" customWidth="1"/>
    <col min="10756" max="10756" width="8" style="152" customWidth="1"/>
    <col min="10757" max="10757" width="7.81640625" style="152" customWidth="1"/>
    <col min="10758" max="10758" width="0" style="152" hidden="1" customWidth="1"/>
    <col min="10759" max="10759" width="6.81640625" style="152" customWidth="1"/>
    <col min="10760" max="10760" width="7.453125" style="152" customWidth="1"/>
    <col min="10761" max="10761" width="8" style="152" customWidth="1"/>
    <col min="10762" max="10762" width="3.81640625" style="152" customWidth="1"/>
    <col min="10763" max="10763" width="9.1796875" style="152" customWidth="1"/>
    <col min="10764" max="10764" width="5.453125" style="152" customWidth="1"/>
    <col min="10765" max="10765" width="6.81640625" style="152" customWidth="1"/>
    <col min="10766" max="10766" width="1.08984375" style="152" customWidth="1"/>
    <col min="10767" max="10767" width="1.6328125" style="152" customWidth="1"/>
    <col min="10768" max="11003" width="8.90625" style="152"/>
    <col min="11004" max="11004" width="8.984375E-2" style="152" customWidth="1"/>
    <col min="11005" max="11005" width="1.36328125" style="152" customWidth="1"/>
    <col min="11006" max="11006" width="1.90625" style="152" customWidth="1"/>
    <col min="11007" max="11007" width="5.453125" style="152" customWidth="1"/>
    <col min="11008" max="11008" width="1.453125" style="152" customWidth="1"/>
    <col min="11009" max="11009" width="6.1796875" style="152" customWidth="1"/>
    <col min="11010" max="11010" width="1.90625" style="152" customWidth="1"/>
    <col min="11011" max="11011" width="5" style="152" customWidth="1"/>
    <col min="11012" max="11012" width="8" style="152" customWidth="1"/>
    <col min="11013" max="11013" width="7.81640625" style="152" customWidth="1"/>
    <col min="11014" max="11014" width="0" style="152" hidden="1" customWidth="1"/>
    <col min="11015" max="11015" width="6.81640625" style="152" customWidth="1"/>
    <col min="11016" max="11016" width="7.453125" style="152" customWidth="1"/>
    <col min="11017" max="11017" width="8" style="152" customWidth="1"/>
    <col min="11018" max="11018" width="3.81640625" style="152" customWidth="1"/>
    <col min="11019" max="11019" width="9.1796875" style="152" customWidth="1"/>
    <col min="11020" max="11020" width="5.453125" style="152" customWidth="1"/>
    <col min="11021" max="11021" width="6.81640625" style="152" customWidth="1"/>
    <col min="11022" max="11022" width="1.08984375" style="152" customWidth="1"/>
    <col min="11023" max="11023" width="1.6328125" style="152" customWidth="1"/>
    <col min="11024" max="11259" width="8.90625" style="152"/>
    <col min="11260" max="11260" width="8.984375E-2" style="152" customWidth="1"/>
    <col min="11261" max="11261" width="1.36328125" style="152" customWidth="1"/>
    <col min="11262" max="11262" width="1.90625" style="152" customWidth="1"/>
    <col min="11263" max="11263" width="5.453125" style="152" customWidth="1"/>
    <col min="11264" max="11264" width="1.453125" style="152" customWidth="1"/>
    <col min="11265" max="11265" width="6.1796875" style="152" customWidth="1"/>
    <col min="11266" max="11266" width="1.90625" style="152" customWidth="1"/>
    <col min="11267" max="11267" width="5" style="152" customWidth="1"/>
    <col min="11268" max="11268" width="8" style="152" customWidth="1"/>
    <col min="11269" max="11269" width="7.81640625" style="152" customWidth="1"/>
    <col min="11270" max="11270" width="0" style="152" hidden="1" customWidth="1"/>
    <col min="11271" max="11271" width="6.81640625" style="152" customWidth="1"/>
    <col min="11272" max="11272" width="7.453125" style="152" customWidth="1"/>
    <col min="11273" max="11273" width="8" style="152" customWidth="1"/>
    <col min="11274" max="11274" width="3.81640625" style="152" customWidth="1"/>
    <col min="11275" max="11275" width="9.1796875" style="152" customWidth="1"/>
    <col min="11276" max="11276" width="5.453125" style="152" customWidth="1"/>
    <col min="11277" max="11277" width="6.81640625" style="152" customWidth="1"/>
    <col min="11278" max="11278" width="1.08984375" style="152" customWidth="1"/>
    <col min="11279" max="11279" width="1.6328125" style="152" customWidth="1"/>
    <col min="11280" max="11515" width="8.90625" style="152"/>
    <col min="11516" max="11516" width="8.984375E-2" style="152" customWidth="1"/>
    <col min="11517" max="11517" width="1.36328125" style="152" customWidth="1"/>
    <col min="11518" max="11518" width="1.90625" style="152" customWidth="1"/>
    <col min="11519" max="11519" width="5.453125" style="152" customWidth="1"/>
    <col min="11520" max="11520" width="1.453125" style="152" customWidth="1"/>
    <col min="11521" max="11521" width="6.1796875" style="152" customWidth="1"/>
    <col min="11522" max="11522" width="1.90625" style="152" customWidth="1"/>
    <col min="11523" max="11523" width="5" style="152" customWidth="1"/>
    <col min="11524" max="11524" width="8" style="152" customWidth="1"/>
    <col min="11525" max="11525" width="7.81640625" style="152" customWidth="1"/>
    <col min="11526" max="11526" width="0" style="152" hidden="1" customWidth="1"/>
    <col min="11527" max="11527" width="6.81640625" style="152" customWidth="1"/>
    <col min="11528" max="11528" width="7.453125" style="152" customWidth="1"/>
    <col min="11529" max="11529" width="8" style="152" customWidth="1"/>
    <col min="11530" max="11530" width="3.81640625" style="152" customWidth="1"/>
    <col min="11531" max="11531" width="9.1796875" style="152" customWidth="1"/>
    <col min="11532" max="11532" width="5.453125" style="152" customWidth="1"/>
    <col min="11533" max="11533" width="6.81640625" style="152" customWidth="1"/>
    <col min="11534" max="11534" width="1.08984375" style="152" customWidth="1"/>
    <col min="11535" max="11535" width="1.6328125" style="152" customWidth="1"/>
    <col min="11536" max="11771" width="8.90625" style="152"/>
    <col min="11772" max="11772" width="8.984375E-2" style="152" customWidth="1"/>
    <col min="11773" max="11773" width="1.36328125" style="152" customWidth="1"/>
    <col min="11774" max="11774" width="1.90625" style="152" customWidth="1"/>
    <col min="11775" max="11775" width="5.453125" style="152" customWidth="1"/>
    <col min="11776" max="11776" width="1.453125" style="152" customWidth="1"/>
    <col min="11777" max="11777" width="6.1796875" style="152" customWidth="1"/>
    <col min="11778" max="11778" width="1.90625" style="152" customWidth="1"/>
    <col min="11779" max="11779" width="5" style="152" customWidth="1"/>
    <col min="11780" max="11780" width="8" style="152" customWidth="1"/>
    <col min="11781" max="11781" width="7.81640625" style="152" customWidth="1"/>
    <col min="11782" max="11782" width="0" style="152" hidden="1" customWidth="1"/>
    <col min="11783" max="11783" width="6.81640625" style="152" customWidth="1"/>
    <col min="11784" max="11784" width="7.453125" style="152" customWidth="1"/>
    <col min="11785" max="11785" width="8" style="152" customWidth="1"/>
    <col min="11786" max="11786" width="3.81640625" style="152" customWidth="1"/>
    <col min="11787" max="11787" width="9.1796875" style="152" customWidth="1"/>
    <col min="11788" max="11788" width="5.453125" style="152" customWidth="1"/>
    <col min="11789" max="11789" width="6.81640625" style="152" customWidth="1"/>
    <col min="11790" max="11790" width="1.08984375" style="152" customWidth="1"/>
    <col min="11791" max="11791" width="1.6328125" style="152" customWidth="1"/>
    <col min="11792" max="12027" width="8.90625" style="152"/>
    <col min="12028" max="12028" width="8.984375E-2" style="152" customWidth="1"/>
    <col min="12029" max="12029" width="1.36328125" style="152" customWidth="1"/>
    <col min="12030" max="12030" width="1.90625" style="152" customWidth="1"/>
    <col min="12031" max="12031" width="5.453125" style="152" customWidth="1"/>
    <col min="12032" max="12032" width="1.453125" style="152" customWidth="1"/>
    <col min="12033" max="12033" width="6.1796875" style="152" customWidth="1"/>
    <col min="12034" max="12034" width="1.90625" style="152" customWidth="1"/>
    <col min="12035" max="12035" width="5" style="152" customWidth="1"/>
    <col min="12036" max="12036" width="8" style="152" customWidth="1"/>
    <col min="12037" max="12037" width="7.81640625" style="152" customWidth="1"/>
    <col min="12038" max="12038" width="0" style="152" hidden="1" customWidth="1"/>
    <col min="12039" max="12039" width="6.81640625" style="152" customWidth="1"/>
    <col min="12040" max="12040" width="7.453125" style="152" customWidth="1"/>
    <col min="12041" max="12041" width="8" style="152" customWidth="1"/>
    <col min="12042" max="12042" width="3.81640625" style="152" customWidth="1"/>
    <col min="12043" max="12043" width="9.1796875" style="152" customWidth="1"/>
    <col min="12044" max="12044" width="5.453125" style="152" customWidth="1"/>
    <col min="12045" max="12045" width="6.81640625" style="152" customWidth="1"/>
    <col min="12046" max="12046" width="1.08984375" style="152" customWidth="1"/>
    <col min="12047" max="12047" width="1.6328125" style="152" customWidth="1"/>
    <col min="12048" max="12283" width="8.90625" style="152"/>
    <col min="12284" max="12284" width="8.984375E-2" style="152" customWidth="1"/>
    <col min="12285" max="12285" width="1.36328125" style="152" customWidth="1"/>
    <col min="12286" max="12286" width="1.90625" style="152" customWidth="1"/>
    <col min="12287" max="12287" width="5.453125" style="152" customWidth="1"/>
    <col min="12288" max="12288" width="1.453125" style="152" customWidth="1"/>
    <col min="12289" max="12289" width="6.1796875" style="152" customWidth="1"/>
    <col min="12290" max="12290" width="1.90625" style="152" customWidth="1"/>
    <col min="12291" max="12291" width="5" style="152" customWidth="1"/>
    <col min="12292" max="12292" width="8" style="152" customWidth="1"/>
    <col min="12293" max="12293" width="7.81640625" style="152" customWidth="1"/>
    <col min="12294" max="12294" width="0" style="152" hidden="1" customWidth="1"/>
    <col min="12295" max="12295" width="6.81640625" style="152" customWidth="1"/>
    <col min="12296" max="12296" width="7.453125" style="152" customWidth="1"/>
    <col min="12297" max="12297" width="8" style="152" customWidth="1"/>
    <col min="12298" max="12298" width="3.81640625" style="152" customWidth="1"/>
    <col min="12299" max="12299" width="9.1796875" style="152" customWidth="1"/>
    <col min="12300" max="12300" width="5.453125" style="152" customWidth="1"/>
    <col min="12301" max="12301" width="6.81640625" style="152" customWidth="1"/>
    <col min="12302" max="12302" width="1.08984375" style="152" customWidth="1"/>
    <col min="12303" max="12303" width="1.6328125" style="152" customWidth="1"/>
    <col min="12304" max="12539" width="8.90625" style="152"/>
    <col min="12540" max="12540" width="8.984375E-2" style="152" customWidth="1"/>
    <col min="12541" max="12541" width="1.36328125" style="152" customWidth="1"/>
    <col min="12542" max="12542" width="1.90625" style="152" customWidth="1"/>
    <col min="12543" max="12543" width="5.453125" style="152" customWidth="1"/>
    <col min="12544" max="12544" width="1.453125" style="152" customWidth="1"/>
    <col min="12545" max="12545" width="6.1796875" style="152" customWidth="1"/>
    <col min="12546" max="12546" width="1.90625" style="152" customWidth="1"/>
    <col min="12547" max="12547" width="5" style="152" customWidth="1"/>
    <col min="12548" max="12548" width="8" style="152" customWidth="1"/>
    <col min="12549" max="12549" width="7.81640625" style="152" customWidth="1"/>
    <col min="12550" max="12550" width="0" style="152" hidden="1" customWidth="1"/>
    <col min="12551" max="12551" width="6.81640625" style="152" customWidth="1"/>
    <col min="12552" max="12552" width="7.453125" style="152" customWidth="1"/>
    <col min="12553" max="12553" width="8" style="152" customWidth="1"/>
    <col min="12554" max="12554" width="3.81640625" style="152" customWidth="1"/>
    <col min="12555" max="12555" width="9.1796875" style="152" customWidth="1"/>
    <col min="12556" max="12556" width="5.453125" style="152" customWidth="1"/>
    <col min="12557" max="12557" width="6.81640625" style="152" customWidth="1"/>
    <col min="12558" max="12558" width="1.08984375" style="152" customWidth="1"/>
    <col min="12559" max="12559" width="1.6328125" style="152" customWidth="1"/>
    <col min="12560" max="12795" width="8.90625" style="152"/>
    <col min="12796" max="12796" width="8.984375E-2" style="152" customWidth="1"/>
    <col min="12797" max="12797" width="1.36328125" style="152" customWidth="1"/>
    <col min="12798" max="12798" width="1.90625" style="152" customWidth="1"/>
    <col min="12799" max="12799" width="5.453125" style="152" customWidth="1"/>
    <col min="12800" max="12800" width="1.453125" style="152" customWidth="1"/>
    <col min="12801" max="12801" width="6.1796875" style="152" customWidth="1"/>
    <col min="12802" max="12802" width="1.90625" style="152" customWidth="1"/>
    <col min="12803" max="12803" width="5" style="152" customWidth="1"/>
    <col min="12804" max="12804" width="8" style="152" customWidth="1"/>
    <col min="12805" max="12805" width="7.81640625" style="152" customWidth="1"/>
    <col min="12806" max="12806" width="0" style="152" hidden="1" customWidth="1"/>
    <col min="12807" max="12807" width="6.81640625" style="152" customWidth="1"/>
    <col min="12808" max="12808" width="7.453125" style="152" customWidth="1"/>
    <col min="12809" max="12809" width="8" style="152" customWidth="1"/>
    <col min="12810" max="12810" width="3.81640625" style="152" customWidth="1"/>
    <col min="12811" max="12811" width="9.1796875" style="152" customWidth="1"/>
    <col min="12812" max="12812" width="5.453125" style="152" customWidth="1"/>
    <col min="12813" max="12813" width="6.81640625" style="152" customWidth="1"/>
    <col min="12814" max="12814" width="1.08984375" style="152" customWidth="1"/>
    <col min="12815" max="12815" width="1.6328125" style="152" customWidth="1"/>
    <col min="12816" max="13051" width="8.90625" style="152"/>
    <col min="13052" max="13052" width="8.984375E-2" style="152" customWidth="1"/>
    <col min="13053" max="13053" width="1.36328125" style="152" customWidth="1"/>
    <col min="13054" max="13054" width="1.90625" style="152" customWidth="1"/>
    <col min="13055" max="13055" width="5.453125" style="152" customWidth="1"/>
    <col min="13056" max="13056" width="1.453125" style="152" customWidth="1"/>
    <col min="13057" max="13057" width="6.1796875" style="152" customWidth="1"/>
    <col min="13058" max="13058" width="1.90625" style="152" customWidth="1"/>
    <col min="13059" max="13059" width="5" style="152" customWidth="1"/>
    <col min="13060" max="13060" width="8" style="152" customWidth="1"/>
    <col min="13061" max="13061" width="7.81640625" style="152" customWidth="1"/>
    <col min="13062" max="13062" width="0" style="152" hidden="1" customWidth="1"/>
    <col min="13063" max="13063" width="6.81640625" style="152" customWidth="1"/>
    <col min="13064" max="13064" width="7.453125" style="152" customWidth="1"/>
    <col min="13065" max="13065" width="8" style="152" customWidth="1"/>
    <col min="13066" max="13066" width="3.81640625" style="152" customWidth="1"/>
    <col min="13067" max="13067" width="9.1796875" style="152" customWidth="1"/>
    <col min="13068" max="13068" width="5.453125" style="152" customWidth="1"/>
    <col min="13069" max="13069" width="6.81640625" style="152" customWidth="1"/>
    <col min="13070" max="13070" width="1.08984375" style="152" customWidth="1"/>
    <col min="13071" max="13071" width="1.6328125" style="152" customWidth="1"/>
    <col min="13072" max="13307" width="8.90625" style="152"/>
    <col min="13308" max="13308" width="8.984375E-2" style="152" customWidth="1"/>
    <col min="13309" max="13309" width="1.36328125" style="152" customWidth="1"/>
    <col min="13310" max="13310" width="1.90625" style="152" customWidth="1"/>
    <col min="13311" max="13311" width="5.453125" style="152" customWidth="1"/>
    <col min="13312" max="13312" width="1.453125" style="152" customWidth="1"/>
    <col min="13313" max="13313" width="6.1796875" style="152" customWidth="1"/>
    <col min="13314" max="13314" width="1.90625" style="152" customWidth="1"/>
    <col min="13315" max="13315" width="5" style="152" customWidth="1"/>
    <col min="13316" max="13316" width="8" style="152" customWidth="1"/>
    <col min="13317" max="13317" width="7.81640625" style="152" customWidth="1"/>
    <col min="13318" max="13318" width="0" style="152" hidden="1" customWidth="1"/>
    <col min="13319" max="13319" width="6.81640625" style="152" customWidth="1"/>
    <col min="13320" max="13320" width="7.453125" style="152" customWidth="1"/>
    <col min="13321" max="13321" width="8" style="152" customWidth="1"/>
    <col min="13322" max="13322" width="3.81640625" style="152" customWidth="1"/>
    <col min="13323" max="13323" width="9.1796875" style="152" customWidth="1"/>
    <col min="13324" max="13324" width="5.453125" style="152" customWidth="1"/>
    <col min="13325" max="13325" width="6.81640625" style="152" customWidth="1"/>
    <col min="13326" max="13326" width="1.08984375" style="152" customWidth="1"/>
    <col min="13327" max="13327" width="1.6328125" style="152" customWidth="1"/>
    <col min="13328" max="13563" width="8.90625" style="152"/>
    <col min="13564" max="13564" width="8.984375E-2" style="152" customWidth="1"/>
    <col min="13565" max="13565" width="1.36328125" style="152" customWidth="1"/>
    <col min="13566" max="13566" width="1.90625" style="152" customWidth="1"/>
    <col min="13567" max="13567" width="5.453125" style="152" customWidth="1"/>
    <col min="13568" max="13568" width="1.453125" style="152" customWidth="1"/>
    <col min="13569" max="13569" width="6.1796875" style="152" customWidth="1"/>
    <col min="13570" max="13570" width="1.90625" style="152" customWidth="1"/>
    <col min="13571" max="13571" width="5" style="152" customWidth="1"/>
    <col min="13572" max="13572" width="8" style="152" customWidth="1"/>
    <col min="13573" max="13573" width="7.81640625" style="152" customWidth="1"/>
    <col min="13574" max="13574" width="0" style="152" hidden="1" customWidth="1"/>
    <col min="13575" max="13575" width="6.81640625" style="152" customWidth="1"/>
    <col min="13576" max="13576" width="7.453125" style="152" customWidth="1"/>
    <col min="13577" max="13577" width="8" style="152" customWidth="1"/>
    <col min="13578" max="13578" width="3.81640625" style="152" customWidth="1"/>
    <col min="13579" max="13579" width="9.1796875" style="152" customWidth="1"/>
    <col min="13580" max="13580" width="5.453125" style="152" customWidth="1"/>
    <col min="13581" max="13581" width="6.81640625" style="152" customWidth="1"/>
    <col min="13582" max="13582" width="1.08984375" style="152" customWidth="1"/>
    <col min="13583" max="13583" width="1.6328125" style="152" customWidth="1"/>
    <col min="13584" max="13819" width="8.90625" style="152"/>
    <col min="13820" max="13820" width="8.984375E-2" style="152" customWidth="1"/>
    <col min="13821" max="13821" width="1.36328125" style="152" customWidth="1"/>
    <col min="13822" max="13822" width="1.90625" style="152" customWidth="1"/>
    <col min="13823" max="13823" width="5.453125" style="152" customWidth="1"/>
    <col min="13824" max="13824" width="1.453125" style="152" customWidth="1"/>
    <col min="13825" max="13825" width="6.1796875" style="152" customWidth="1"/>
    <col min="13826" max="13826" width="1.90625" style="152" customWidth="1"/>
    <col min="13827" max="13827" width="5" style="152" customWidth="1"/>
    <col min="13828" max="13828" width="8" style="152" customWidth="1"/>
    <col min="13829" max="13829" width="7.81640625" style="152" customWidth="1"/>
    <col min="13830" max="13830" width="0" style="152" hidden="1" customWidth="1"/>
    <col min="13831" max="13831" width="6.81640625" style="152" customWidth="1"/>
    <col min="13832" max="13832" width="7.453125" style="152" customWidth="1"/>
    <col min="13833" max="13833" width="8" style="152" customWidth="1"/>
    <col min="13834" max="13834" width="3.81640625" style="152" customWidth="1"/>
    <col min="13835" max="13835" width="9.1796875" style="152" customWidth="1"/>
    <col min="13836" max="13836" width="5.453125" style="152" customWidth="1"/>
    <col min="13837" max="13837" width="6.81640625" style="152" customWidth="1"/>
    <col min="13838" max="13838" width="1.08984375" style="152" customWidth="1"/>
    <col min="13839" max="13839" width="1.6328125" style="152" customWidth="1"/>
    <col min="13840" max="14075" width="8.90625" style="152"/>
    <col min="14076" max="14076" width="8.984375E-2" style="152" customWidth="1"/>
    <col min="14077" max="14077" width="1.36328125" style="152" customWidth="1"/>
    <col min="14078" max="14078" width="1.90625" style="152" customWidth="1"/>
    <col min="14079" max="14079" width="5.453125" style="152" customWidth="1"/>
    <col min="14080" max="14080" width="1.453125" style="152" customWidth="1"/>
    <col min="14081" max="14081" width="6.1796875" style="152" customWidth="1"/>
    <col min="14082" max="14082" width="1.90625" style="152" customWidth="1"/>
    <col min="14083" max="14083" width="5" style="152" customWidth="1"/>
    <col min="14084" max="14084" width="8" style="152" customWidth="1"/>
    <col min="14085" max="14085" width="7.81640625" style="152" customWidth="1"/>
    <col min="14086" max="14086" width="0" style="152" hidden="1" customWidth="1"/>
    <col min="14087" max="14087" width="6.81640625" style="152" customWidth="1"/>
    <col min="14088" max="14088" width="7.453125" style="152" customWidth="1"/>
    <col min="14089" max="14089" width="8" style="152" customWidth="1"/>
    <col min="14090" max="14090" width="3.81640625" style="152" customWidth="1"/>
    <col min="14091" max="14091" width="9.1796875" style="152" customWidth="1"/>
    <col min="14092" max="14092" width="5.453125" style="152" customWidth="1"/>
    <col min="14093" max="14093" width="6.81640625" style="152" customWidth="1"/>
    <col min="14094" max="14094" width="1.08984375" style="152" customWidth="1"/>
    <col min="14095" max="14095" width="1.6328125" style="152" customWidth="1"/>
    <col min="14096" max="14331" width="8.90625" style="152"/>
    <col min="14332" max="14332" width="8.984375E-2" style="152" customWidth="1"/>
    <col min="14333" max="14333" width="1.36328125" style="152" customWidth="1"/>
    <col min="14334" max="14334" width="1.90625" style="152" customWidth="1"/>
    <col min="14335" max="14335" width="5.453125" style="152" customWidth="1"/>
    <col min="14336" max="14336" width="1.453125" style="152" customWidth="1"/>
    <col min="14337" max="14337" width="6.1796875" style="152" customWidth="1"/>
    <col min="14338" max="14338" width="1.90625" style="152" customWidth="1"/>
    <col min="14339" max="14339" width="5" style="152" customWidth="1"/>
    <col min="14340" max="14340" width="8" style="152" customWidth="1"/>
    <col min="14341" max="14341" width="7.81640625" style="152" customWidth="1"/>
    <col min="14342" max="14342" width="0" style="152" hidden="1" customWidth="1"/>
    <col min="14343" max="14343" width="6.81640625" style="152" customWidth="1"/>
    <col min="14344" max="14344" width="7.453125" style="152" customWidth="1"/>
    <col min="14345" max="14345" width="8" style="152" customWidth="1"/>
    <col min="14346" max="14346" width="3.81640625" style="152" customWidth="1"/>
    <col min="14347" max="14347" width="9.1796875" style="152" customWidth="1"/>
    <col min="14348" max="14348" width="5.453125" style="152" customWidth="1"/>
    <col min="14349" max="14349" width="6.81640625" style="152" customWidth="1"/>
    <col min="14350" max="14350" width="1.08984375" style="152" customWidth="1"/>
    <col min="14351" max="14351" width="1.6328125" style="152" customWidth="1"/>
    <col min="14352" max="14587" width="8.90625" style="152"/>
    <col min="14588" max="14588" width="8.984375E-2" style="152" customWidth="1"/>
    <col min="14589" max="14589" width="1.36328125" style="152" customWidth="1"/>
    <col min="14590" max="14590" width="1.90625" style="152" customWidth="1"/>
    <col min="14591" max="14591" width="5.453125" style="152" customWidth="1"/>
    <col min="14592" max="14592" width="1.453125" style="152" customWidth="1"/>
    <col min="14593" max="14593" width="6.1796875" style="152" customWidth="1"/>
    <col min="14594" max="14594" width="1.90625" style="152" customWidth="1"/>
    <col min="14595" max="14595" width="5" style="152" customWidth="1"/>
    <col min="14596" max="14596" width="8" style="152" customWidth="1"/>
    <col min="14597" max="14597" width="7.81640625" style="152" customWidth="1"/>
    <col min="14598" max="14598" width="0" style="152" hidden="1" customWidth="1"/>
    <col min="14599" max="14599" width="6.81640625" style="152" customWidth="1"/>
    <col min="14600" max="14600" width="7.453125" style="152" customWidth="1"/>
    <col min="14601" max="14601" width="8" style="152" customWidth="1"/>
    <col min="14602" max="14602" width="3.81640625" style="152" customWidth="1"/>
    <col min="14603" max="14603" width="9.1796875" style="152" customWidth="1"/>
    <col min="14604" max="14604" width="5.453125" style="152" customWidth="1"/>
    <col min="14605" max="14605" width="6.81640625" style="152" customWidth="1"/>
    <col min="14606" max="14606" width="1.08984375" style="152" customWidth="1"/>
    <col min="14607" max="14607" width="1.6328125" style="152" customWidth="1"/>
    <col min="14608" max="14843" width="8.90625" style="152"/>
    <col min="14844" max="14844" width="8.984375E-2" style="152" customWidth="1"/>
    <col min="14845" max="14845" width="1.36328125" style="152" customWidth="1"/>
    <col min="14846" max="14846" width="1.90625" style="152" customWidth="1"/>
    <col min="14847" max="14847" width="5.453125" style="152" customWidth="1"/>
    <col min="14848" max="14848" width="1.453125" style="152" customWidth="1"/>
    <col min="14849" max="14849" width="6.1796875" style="152" customWidth="1"/>
    <col min="14850" max="14850" width="1.90625" style="152" customWidth="1"/>
    <col min="14851" max="14851" width="5" style="152" customWidth="1"/>
    <col min="14852" max="14852" width="8" style="152" customWidth="1"/>
    <col min="14853" max="14853" width="7.81640625" style="152" customWidth="1"/>
    <col min="14854" max="14854" width="0" style="152" hidden="1" customWidth="1"/>
    <col min="14855" max="14855" width="6.81640625" style="152" customWidth="1"/>
    <col min="14856" max="14856" width="7.453125" style="152" customWidth="1"/>
    <col min="14857" max="14857" width="8" style="152" customWidth="1"/>
    <col min="14858" max="14858" width="3.81640625" style="152" customWidth="1"/>
    <col min="14859" max="14859" width="9.1796875" style="152" customWidth="1"/>
    <col min="14860" max="14860" width="5.453125" style="152" customWidth="1"/>
    <col min="14861" max="14861" width="6.81640625" style="152" customWidth="1"/>
    <col min="14862" max="14862" width="1.08984375" style="152" customWidth="1"/>
    <col min="14863" max="14863" width="1.6328125" style="152" customWidth="1"/>
    <col min="14864" max="15099" width="8.90625" style="152"/>
    <col min="15100" max="15100" width="8.984375E-2" style="152" customWidth="1"/>
    <col min="15101" max="15101" width="1.36328125" style="152" customWidth="1"/>
    <col min="15102" max="15102" width="1.90625" style="152" customWidth="1"/>
    <col min="15103" max="15103" width="5.453125" style="152" customWidth="1"/>
    <col min="15104" max="15104" width="1.453125" style="152" customWidth="1"/>
    <col min="15105" max="15105" width="6.1796875" style="152" customWidth="1"/>
    <col min="15106" max="15106" width="1.90625" style="152" customWidth="1"/>
    <col min="15107" max="15107" width="5" style="152" customWidth="1"/>
    <col min="15108" max="15108" width="8" style="152" customWidth="1"/>
    <col min="15109" max="15109" width="7.81640625" style="152" customWidth="1"/>
    <col min="15110" max="15110" width="0" style="152" hidden="1" customWidth="1"/>
    <col min="15111" max="15111" width="6.81640625" style="152" customWidth="1"/>
    <col min="15112" max="15112" width="7.453125" style="152" customWidth="1"/>
    <col min="15113" max="15113" width="8" style="152" customWidth="1"/>
    <col min="15114" max="15114" width="3.81640625" style="152" customWidth="1"/>
    <col min="15115" max="15115" width="9.1796875" style="152" customWidth="1"/>
    <col min="15116" max="15116" width="5.453125" style="152" customWidth="1"/>
    <col min="15117" max="15117" width="6.81640625" style="152" customWidth="1"/>
    <col min="15118" max="15118" width="1.08984375" style="152" customWidth="1"/>
    <col min="15119" max="15119" width="1.6328125" style="152" customWidth="1"/>
    <col min="15120" max="15355" width="8.90625" style="152"/>
    <col min="15356" max="15356" width="8.984375E-2" style="152" customWidth="1"/>
    <col min="15357" max="15357" width="1.36328125" style="152" customWidth="1"/>
    <col min="15358" max="15358" width="1.90625" style="152" customWidth="1"/>
    <col min="15359" max="15359" width="5.453125" style="152" customWidth="1"/>
    <col min="15360" max="15360" width="1.453125" style="152" customWidth="1"/>
    <col min="15361" max="15361" width="6.1796875" style="152" customWidth="1"/>
    <col min="15362" max="15362" width="1.90625" style="152" customWidth="1"/>
    <col min="15363" max="15363" width="5" style="152" customWidth="1"/>
    <col min="15364" max="15364" width="8" style="152" customWidth="1"/>
    <col min="15365" max="15365" width="7.81640625" style="152" customWidth="1"/>
    <col min="15366" max="15366" width="0" style="152" hidden="1" customWidth="1"/>
    <col min="15367" max="15367" width="6.81640625" style="152" customWidth="1"/>
    <col min="15368" max="15368" width="7.453125" style="152" customWidth="1"/>
    <col min="15369" max="15369" width="8" style="152" customWidth="1"/>
    <col min="15370" max="15370" width="3.81640625" style="152" customWidth="1"/>
    <col min="15371" max="15371" width="9.1796875" style="152" customWidth="1"/>
    <col min="15372" max="15372" width="5.453125" style="152" customWidth="1"/>
    <col min="15373" max="15373" width="6.81640625" style="152" customWidth="1"/>
    <col min="15374" max="15374" width="1.08984375" style="152" customWidth="1"/>
    <col min="15375" max="15375" width="1.6328125" style="152" customWidth="1"/>
    <col min="15376" max="15611" width="8.90625" style="152"/>
    <col min="15612" max="15612" width="8.984375E-2" style="152" customWidth="1"/>
    <col min="15613" max="15613" width="1.36328125" style="152" customWidth="1"/>
    <col min="15614" max="15614" width="1.90625" style="152" customWidth="1"/>
    <col min="15615" max="15615" width="5.453125" style="152" customWidth="1"/>
    <col min="15616" max="15616" width="1.453125" style="152" customWidth="1"/>
    <col min="15617" max="15617" width="6.1796875" style="152" customWidth="1"/>
    <col min="15618" max="15618" width="1.90625" style="152" customWidth="1"/>
    <col min="15619" max="15619" width="5" style="152" customWidth="1"/>
    <col min="15620" max="15620" width="8" style="152" customWidth="1"/>
    <col min="15621" max="15621" width="7.81640625" style="152" customWidth="1"/>
    <col min="15622" max="15622" width="0" style="152" hidden="1" customWidth="1"/>
    <col min="15623" max="15623" width="6.81640625" style="152" customWidth="1"/>
    <col min="15624" max="15624" width="7.453125" style="152" customWidth="1"/>
    <col min="15625" max="15625" width="8" style="152" customWidth="1"/>
    <col min="15626" max="15626" width="3.81640625" style="152" customWidth="1"/>
    <col min="15627" max="15627" width="9.1796875" style="152" customWidth="1"/>
    <col min="15628" max="15628" width="5.453125" style="152" customWidth="1"/>
    <col min="15629" max="15629" width="6.81640625" style="152" customWidth="1"/>
    <col min="15630" max="15630" width="1.08984375" style="152" customWidth="1"/>
    <col min="15631" max="15631" width="1.6328125" style="152" customWidth="1"/>
    <col min="15632" max="15867" width="8.90625" style="152"/>
    <col min="15868" max="15868" width="8.984375E-2" style="152" customWidth="1"/>
    <col min="15869" max="15869" width="1.36328125" style="152" customWidth="1"/>
    <col min="15870" max="15870" width="1.90625" style="152" customWidth="1"/>
    <col min="15871" max="15871" width="5.453125" style="152" customWidth="1"/>
    <col min="15872" max="15872" width="1.453125" style="152" customWidth="1"/>
    <col min="15873" max="15873" width="6.1796875" style="152" customWidth="1"/>
    <col min="15874" max="15874" width="1.90625" style="152" customWidth="1"/>
    <col min="15875" max="15875" width="5" style="152" customWidth="1"/>
    <col min="15876" max="15876" width="8" style="152" customWidth="1"/>
    <col min="15877" max="15877" width="7.81640625" style="152" customWidth="1"/>
    <col min="15878" max="15878" width="0" style="152" hidden="1" customWidth="1"/>
    <col min="15879" max="15879" width="6.81640625" style="152" customWidth="1"/>
    <col min="15880" max="15880" width="7.453125" style="152" customWidth="1"/>
    <col min="15881" max="15881" width="8" style="152" customWidth="1"/>
    <col min="15882" max="15882" width="3.81640625" style="152" customWidth="1"/>
    <col min="15883" max="15883" width="9.1796875" style="152" customWidth="1"/>
    <col min="15884" max="15884" width="5.453125" style="152" customWidth="1"/>
    <col min="15885" max="15885" width="6.81640625" style="152" customWidth="1"/>
    <col min="15886" max="15886" width="1.08984375" style="152" customWidth="1"/>
    <col min="15887" max="15887" width="1.6328125" style="152" customWidth="1"/>
    <col min="15888" max="16123" width="8.90625" style="152"/>
    <col min="16124" max="16124" width="8.984375E-2" style="152" customWidth="1"/>
    <col min="16125" max="16125" width="1.36328125" style="152" customWidth="1"/>
    <col min="16126" max="16126" width="1.90625" style="152" customWidth="1"/>
    <col min="16127" max="16127" width="5.453125" style="152" customWidth="1"/>
    <col min="16128" max="16128" width="1.453125" style="152" customWidth="1"/>
    <col min="16129" max="16129" width="6.1796875" style="152" customWidth="1"/>
    <col min="16130" max="16130" width="1.90625" style="152" customWidth="1"/>
    <col min="16131" max="16131" width="5" style="152" customWidth="1"/>
    <col min="16132" max="16132" width="8" style="152" customWidth="1"/>
    <col min="16133" max="16133" width="7.81640625" style="152" customWidth="1"/>
    <col min="16134" max="16134" width="0" style="152" hidden="1" customWidth="1"/>
    <col min="16135" max="16135" width="6.81640625" style="152" customWidth="1"/>
    <col min="16136" max="16136" width="7.453125" style="152" customWidth="1"/>
    <col min="16137" max="16137" width="8" style="152" customWidth="1"/>
    <col min="16138" max="16138" width="3.81640625" style="152" customWidth="1"/>
    <col min="16139" max="16139" width="9.1796875" style="152" customWidth="1"/>
    <col min="16140" max="16140" width="5.453125" style="152" customWidth="1"/>
    <col min="16141" max="16141" width="6.81640625" style="152" customWidth="1"/>
    <col min="16142" max="16142" width="1.08984375" style="152" customWidth="1"/>
    <col min="16143" max="16143" width="1.6328125" style="152" customWidth="1"/>
    <col min="16144" max="16384" width="8.90625" style="152"/>
  </cols>
  <sheetData>
    <row r="1" spans="2:22" ht="25.5" customHeight="1" thickBot="1">
      <c r="G1" s="153"/>
      <c r="R1" s="10" t="str">
        <f>+入力!B1</f>
        <v>ver１４</v>
      </c>
      <c r="S1" s="154"/>
      <c r="T1" s="154"/>
      <c r="U1" s="314" t="s">
        <v>276</v>
      </c>
    </row>
    <row r="2" spans="2:22" ht="21" customHeight="1" thickBot="1">
      <c r="D2" s="926" cm="1">
        <f t="array" ref="D2">_xlfn.IFS(H2=入力!K94,入力!D16,H2=入力!K95,入力!D17,H2="","")</f>
        <v>45</v>
      </c>
      <c r="E2" s="926"/>
      <c r="F2" s="926"/>
      <c r="G2" s="926"/>
      <c r="H2" s="927" t="str" cm="1">
        <f t="array" ref="H2">IFERROR(_xlfn.IFS(入力!B16="〇",入力!K94,入力!B17="〇",入力!K95,入力!B18="〇",""),"")</f>
        <v/>
      </c>
      <c r="I2" s="927"/>
      <c r="J2" s="927"/>
      <c r="K2" s="927"/>
      <c r="L2" s="927"/>
      <c r="M2" s="927"/>
      <c r="N2" s="927"/>
      <c r="O2" s="927"/>
      <c r="P2" s="927"/>
      <c r="Q2" s="927"/>
      <c r="R2" s="153"/>
      <c r="U2" s="398" t="str" cm="1">
        <f t="array" ref="U2">IFERROR(_xlfn.IFS(入力!B16="〇",②全日本!T2,入力!B17="〇",③選手権!S2,入力!B16="〇",""),"")</f>
        <v/>
      </c>
      <c r="V2" s="388" t="s">
        <v>279</v>
      </c>
    </row>
    <row r="3" spans="2:22" ht="13.75" customHeight="1" thickBot="1">
      <c r="B3" s="155"/>
      <c r="C3" s="155"/>
      <c r="D3" s="155"/>
      <c r="E3" s="155"/>
      <c r="F3" s="155"/>
      <c r="G3" s="155"/>
      <c r="H3" s="155"/>
      <c r="I3" s="928"/>
      <c r="J3" s="928"/>
      <c r="K3" s="928"/>
      <c r="L3" s="928"/>
      <c r="M3" s="928"/>
      <c r="N3" s="928"/>
      <c r="O3" s="928"/>
      <c r="P3" s="928"/>
      <c r="Q3" s="928"/>
      <c r="R3" s="928"/>
      <c r="S3" s="155"/>
      <c r="T3" s="155"/>
    </row>
    <row r="4" spans="2:22" ht="15" customHeight="1">
      <c r="B4" s="156"/>
      <c r="C4" s="157"/>
      <c r="D4" s="929" t="s">
        <v>81</v>
      </c>
      <c r="E4" s="929"/>
      <c r="F4" s="929"/>
      <c r="G4" s="158"/>
      <c r="H4" s="930" t="str" cm="1">
        <f t="array" ref="H4">IFERROR(_xlfn.IFS(U2="","",U2=入力!X25,入力!X26,U2=入力!AA25,入力!AA26),"")</f>
        <v/>
      </c>
      <c r="I4" s="931"/>
      <c r="J4" s="931"/>
      <c r="K4" s="931"/>
      <c r="L4" s="931"/>
      <c r="M4" s="931"/>
      <c r="N4" s="931"/>
      <c r="O4" s="932"/>
      <c r="P4" s="933" t="str" cm="1">
        <f t="array" ref="P4">IFERROR(_xlfn.IFS(U2="","",U2=入力!X25,入力!X23,U2=入力!AA25,入力!AA23),"")</f>
        <v/>
      </c>
      <c r="Q4" s="934"/>
      <c r="R4" s="935"/>
      <c r="S4" s="159"/>
      <c r="T4" s="156"/>
    </row>
    <row r="5" spans="2:22" ht="5.25" customHeight="1">
      <c r="B5" s="156"/>
      <c r="C5" s="160"/>
      <c r="D5" s="940" t="s">
        <v>82</v>
      </c>
      <c r="E5" s="941"/>
      <c r="F5" s="941"/>
      <c r="G5" s="161"/>
      <c r="H5" s="943" t="str" cm="1">
        <f t="array" ref="H5">IFERROR(_xlfn.IFS(U2="","",U2=入力!X25,入力!X27,U2=入力!AA25,入力!AA27),"")</f>
        <v/>
      </c>
      <c r="I5" s="944"/>
      <c r="J5" s="944"/>
      <c r="K5" s="944"/>
      <c r="L5" s="944"/>
      <c r="M5" s="944"/>
      <c r="N5" s="944"/>
      <c r="O5" s="945"/>
      <c r="P5" s="936"/>
      <c r="Q5" s="936"/>
      <c r="R5" s="937"/>
      <c r="S5" s="159"/>
      <c r="T5" s="156"/>
    </row>
    <row r="6" spans="2:22" ht="15" customHeight="1">
      <c r="B6" s="156"/>
      <c r="C6" s="160"/>
      <c r="D6" s="940"/>
      <c r="E6" s="941"/>
      <c r="F6" s="941"/>
      <c r="G6" s="161"/>
      <c r="H6" s="946"/>
      <c r="I6" s="947"/>
      <c r="J6" s="947"/>
      <c r="K6" s="947"/>
      <c r="L6" s="947"/>
      <c r="M6" s="947"/>
      <c r="N6" s="947"/>
      <c r="O6" s="948"/>
      <c r="P6" s="936"/>
      <c r="Q6" s="936"/>
      <c r="R6" s="937"/>
      <c r="S6" s="159"/>
      <c r="T6" s="156"/>
    </row>
    <row r="7" spans="2:22" ht="10.75" customHeight="1" thickBot="1">
      <c r="B7" s="156"/>
      <c r="C7" s="162"/>
      <c r="D7" s="942"/>
      <c r="E7" s="942"/>
      <c r="F7" s="942"/>
      <c r="G7" s="163"/>
      <c r="H7" s="949"/>
      <c r="I7" s="950"/>
      <c r="J7" s="950"/>
      <c r="K7" s="950"/>
      <c r="L7" s="950"/>
      <c r="M7" s="950"/>
      <c r="N7" s="950"/>
      <c r="O7" s="951"/>
      <c r="P7" s="938"/>
      <c r="Q7" s="938"/>
      <c r="R7" s="939"/>
      <c r="S7" s="156"/>
      <c r="T7" s="156"/>
    </row>
    <row r="8" spans="2:22" ht="13.75" customHeight="1" thickBot="1">
      <c r="B8" s="156"/>
      <c r="C8" s="164"/>
      <c r="D8" s="164"/>
      <c r="E8" s="164"/>
      <c r="F8" s="164"/>
      <c r="G8" s="165"/>
      <c r="H8" s="166"/>
      <c r="I8" s="166"/>
      <c r="J8" s="167"/>
      <c r="K8" s="167"/>
      <c r="L8" s="167"/>
      <c r="M8" s="168"/>
      <c r="N8" s="168"/>
      <c r="O8" s="168"/>
      <c r="P8" s="168"/>
      <c r="Q8" s="168"/>
      <c r="R8" s="169"/>
      <c r="S8" s="156"/>
      <c r="T8" s="156"/>
    </row>
    <row r="9" spans="2:22" s="172" customFormat="1" ht="26.25" customHeight="1">
      <c r="B9" s="161"/>
      <c r="C9" s="170"/>
      <c r="D9" s="952" t="s">
        <v>83</v>
      </c>
      <c r="E9" s="952"/>
      <c r="F9" s="952"/>
      <c r="G9" s="171"/>
      <c r="H9" s="953" t="str" cm="1">
        <f t="array" ref="H9">IFERROR(_xlfn.IFS(AND(入力!B16="〇",U2=入力!X25),INDEX(入力!$B$30:$AD$38,MATCH($D9,入力!$X$30:$X$38,0),3),AND(入力!B17="〇",U2=入力!X25),INDEX(入力!$B$30:$AD$38,MATCH($D9,入力!$Y$30:$Y$38,0),3),AND(入力!B16="〇",U2=入力!AA25),INDEX(入力!$B$30:$AD$38,MATCH($D9,入力!$AA$30:$AA$38,0),3),AND(入力!B17="〇",U2=入力!X25),INDEX(入力!$B$30:$AD$38,MATCH($D9,入力!$Y$30:$Y$38,0),3),AND(入力!B17="〇",U2=入力!AA25),INDEX(入力!$B$30:$AD$38,MATCH($D9,入力!$AB$30:$AB$38,0),3)),"")</f>
        <v/>
      </c>
      <c r="I9" s="954"/>
      <c r="J9" s="954"/>
      <c r="K9" s="954"/>
      <c r="L9" s="954"/>
      <c r="M9" s="955"/>
      <c r="N9" s="956"/>
      <c r="O9" s="956"/>
      <c r="P9" s="956"/>
      <c r="Q9" s="956"/>
      <c r="R9" s="957"/>
      <c r="S9" s="161"/>
      <c r="T9" s="161"/>
    </row>
    <row r="10" spans="2:22" ht="26.25" customHeight="1">
      <c r="B10" s="156"/>
      <c r="C10" s="173"/>
      <c r="D10" s="958" t="s">
        <v>43</v>
      </c>
      <c r="E10" s="958"/>
      <c r="F10" s="958"/>
      <c r="G10" s="174"/>
      <c r="H10" s="959" t="str" cm="1">
        <f t="array" ref="H10">IFERROR(_xlfn.IFS(AND(入力!B16="〇",U2=入力!X25),INDEX(入力!$B$32:$AD$38,MATCH(1,入力!$AF$32:$AF$38,0),3),AND(入力!B17="〇",U2=入力!X25),INDEX(入力!$B$32:$AD$38,MATCH(1,入力!$AG$32:$AG$38,0),3),AND(入力!B16="〇",U2=入力!AA25),INDEX(入力!$B$32:$AD$38,MATCH(1,入力!$AI$32:$AI$38,0),3),AND(入力!B17="〇",U2=入力!AA25),INDEX(入力!$B$32:$AD$38,MATCH(1,入力!$AJ$32:$AJ$38,0),3)),"")</f>
        <v/>
      </c>
      <c r="I10" s="960"/>
      <c r="J10" s="960"/>
      <c r="K10" s="960"/>
      <c r="L10" s="960"/>
      <c r="M10" s="961"/>
      <c r="N10" s="962"/>
      <c r="O10" s="962"/>
      <c r="P10" s="962"/>
      <c r="Q10" s="962"/>
      <c r="R10" s="963"/>
      <c r="S10" s="156"/>
      <c r="T10" s="156"/>
    </row>
    <row r="11" spans="2:22" ht="26.25" customHeight="1">
      <c r="B11" s="156"/>
      <c r="C11" s="173"/>
      <c r="D11" s="958" t="s">
        <v>43</v>
      </c>
      <c r="E11" s="958"/>
      <c r="F11" s="958"/>
      <c r="G11" s="174"/>
      <c r="H11" s="959" t="str" cm="1">
        <f t="array" ref="H11">IFERROR(_xlfn.IFS(AND(入力!B16="〇",U2=入力!X25),INDEX(入力!$B$32:$AD$38,MATCH(2,入力!$AF$32:$AF$38,0),3),AND(入力!B17="〇",U2=入力!X25),INDEX(入力!$B$32:$AD$38,MATCH(2,入力!$AG$32:$AG$38,0),3),AND(入力!B16="〇",U2=入力!AA25),INDEX(入力!$B$32:$AD$38,MATCH(2,入力!$AI$32:$AI$38,0),3),AND(入力!B17="〇",U2=入力!AA25),INDEX(入力!$B$32:$AD$38,MATCH(2,入力!$AJ$32:$AJ$38,0),3)),"")</f>
        <v/>
      </c>
      <c r="I11" s="960"/>
      <c r="J11" s="960"/>
      <c r="K11" s="960"/>
      <c r="L11" s="960"/>
      <c r="M11" s="961"/>
      <c r="N11" s="962"/>
      <c r="O11" s="962"/>
      <c r="P11" s="962"/>
      <c r="Q11" s="962"/>
      <c r="R11" s="963"/>
      <c r="S11" s="156"/>
      <c r="T11" s="156"/>
    </row>
    <row r="12" spans="2:22" ht="26.25" customHeight="1">
      <c r="B12" s="175"/>
      <c r="C12" s="176"/>
      <c r="D12" s="964" t="s">
        <v>44</v>
      </c>
      <c r="E12" s="964"/>
      <c r="F12" s="964"/>
      <c r="G12" s="177"/>
      <c r="H12" s="959" t="str" cm="1">
        <f t="array" ref="H12">IFERROR(_xlfn.IFS(AND(入力!B16="〇",U2=入力!X25),INDEX(入力!$B$30:$AD$38,MATCH($D12,入力!$X$30:$X$38,0),3),AND(入力!B17="〇",U2=入力!X25),INDEX(入力!$B$30:$AD$38,MATCH($D9,入力!$Y$30:$Y$38,0),3),AND(入力!B16="〇",U2=入力!AA25),INDEX(入力!$B$30:$AD$38,MATCH($D9,入力!$AA$30:$AA$38,0),3),AND(入力!B17="〇",U2=入力!X25),INDEX(入力!$B$30:$AD$38,MATCH($D9,入力!$Y$30:$Y$38,0),3),AND(入力!B17="〇",U2=入力!AA25),INDEX(入力!$B$30:$AD$38,MATCH($D9,入力!$AB$30:$AB$38,0),3)),"")</f>
        <v/>
      </c>
      <c r="I12" s="960"/>
      <c r="J12" s="960"/>
      <c r="K12" s="960"/>
      <c r="L12" s="960"/>
      <c r="M12" s="961"/>
      <c r="N12" s="962"/>
      <c r="O12" s="962"/>
      <c r="P12" s="962"/>
      <c r="Q12" s="962"/>
      <c r="R12" s="963"/>
      <c r="S12" s="175"/>
      <c r="T12" s="175"/>
    </row>
    <row r="13" spans="2:22" ht="26.25" customHeight="1" thickBot="1">
      <c r="B13" s="178"/>
      <c r="C13" s="179"/>
      <c r="D13" s="965" t="s">
        <v>63</v>
      </c>
      <c r="E13" s="965"/>
      <c r="F13" s="965"/>
      <c r="G13" s="180"/>
      <c r="H13" s="966" t="str" cm="1">
        <f t="array" ref="H13">IFERROR(_xlfn.IFS(AND(入力!B16="〇",U2=入力!X25),INDEX(入力!$D$43:$AQ$72,MATCH("☆",入力!$AI$43:$AI$72,0),1),AND(入力!B17="〇",U2=入力!X25),INDEX(入力!$D$43:$AQ$72,MATCH("☆",入力!$AJ$43:$AJ$72,0),1),AND(入力!B16="〇",U2=入力!AA25),INDEX(入力!$D$43:$AQ$72,MATCH("☆",入力!$AO$43:$AO$72,0),1),AND(入力!B17="〇",U2=入力!AA25),INDEX(入力!$D$43:$AQ$72,MATCH("☆",入力!$AP$43:$AP$72,0),1)),"")</f>
        <v/>
      </c>
      <c r="I13" s="738"/>
      <c r="J13" s="738"/>
      <c r="K13" s="738"/>
      <c r="L13" s="738"/>
      <c r="M13" s="967"/>
      <c r="N13" s="738"/>
      <c r="O13" s="738"/>
      <c r="P13" s="738"/>
      <c r="Q13" s="738"/>
      <c r="R13" s="754"/>
      <c r="S13" s="178"/>
      <c r="T13" s="178"/>
    </row>
    <row r="14" spans="2:22" ht="13.75" customHeight="1" thickBot="1">
      <c r="B14" s="178"/>
      <c r="C14" s="178"/>
      <c r="G14" s="181"/>
      <c r="H14" s="161"/>
      <c r="I14" s="968"/>
      <c r="J14" s="969"/>
      <c r="K14" s="969"/>
      <c r="L14" s="969"/>
      <c r="M14" s="969"/>
      <c r="N14" s="969"/>
      <c r="O14" s="970"/>
      <c r="P14" s="970"/>
      <c r="Q14" s="970"/>
      <c r="R14" s="970"/>
      <c r="S14" s="178"/>
      <c r="T14" s="178"/>
    </row>
    <row r="15" spans="2:22" ht="26.25" customHeight="1">
      <c r="B15" s="178"/>
      <c r="C15" s="971" t="s">
        <v>84</v>
      </c>
      <c r="D15" s="972"/>
      <c r="E15" s="972"/>
      <c r="F15" s="973" t="s">
        <v>85</v>
      </c>
      <c r="G15" s="974"/>
      <c r="H15" s="974"/>
      <c r="I15" s="975"/>
      <c r="J15" s="183" t="s">
        <v>86</v>
      </c>
      <c r="K15" s="184"/>
      <c r="L15" s="976"/>
      <c r="M15" s="977"/>
      <c r="N15" s="978"/>
      <c r="O15" s="979"/>
      <c r="P15" s="979"/>
      <c r="Q15" s="185"/>
      <c r="R15" s="186"/>
      <c r="S15" s="178"/>
      <c r="T15" s="178"/>
    </row>
    <row r="16" spans="2:22" ht="26.25" customHeight="1">
      <c r="B16" s="178"/>
      <c r="C16" s="187"/>
      <c r="D16" s="258" t="str" cm="1">
        <f t="array" ref="D16">IFERROR(_xlfn.IFS(入力!$B$16="〇",IF(②全日本!A20="","",②全日本!A20),入力!$B$17="〇",IF(③選手権!A17="","",③選手権!A17),入力!$B$18="〇",""),"")</f>
        <v/>
      </c>
      <c r="E16" s="188"/>
      <c r="F16" s="980" t="str" cm="1">
        <f t="array" ref="F16">_xlfn.IFS(AND(入力!$B$16="〇",$U$2=入力!$X$25),_xlfn.XLOOKUP(D16,入力!$X$43:$X$72,入力!$D$43:$D$72,"",0,1),AND(入力!$B$17="〇",$U$2=入力!$X$25),_xlfn.XLOOKUP(D16,入力!$Y$43:$Y$72,入力!$D$43:$D$72,"",0,1),AND(入力!$B$16="〇",$U$2=入力!$AA$25),_xlfn.XLOOKUP(D16,入力!$AA$43:$AA$72,入力!$D$43:$D$72,"",0,1),AND(入力!$B$17="〇",$U$2=入力!$AA$25),_xlfn.XLOOKUP(D16,入力!$AB$43:$AB$72,入力!$D$43:$D$72,"",0,1),D16="","")</f>
        <v/>
      </c>
      <c r="G16" s="981"/>
      <c r="H16" s="981"/>
      <c r="I16" s="982"/>
      <c r="J16" s="11" t="str" cm="1">
        <f t="array" ref="J16">_xlfn.IFS(AND(入力!$B$16="〇",$U$2=入力!$X$25),_xlfn.XLOOKUP(D16,入力!$X$43:$X$72,入力!$G$43:$G$72,"",0,1),AND(入力!$B$17="〇",$U$2=入力!$X$25),_xlfn.XLOOKUP(D16,入力!$Y$43:$Y$72,入力!$G$43:$G$72,"",0,1),AND(入力!$B$16="〇",$U$2=入力!$AA$25),_xlfn.XLOOKUP(D16,入力!$AA$43:$AA$72,入力!$G$43:$G$72,"",0,1),AND(入力!$B$17="〇",$U$2=入力!$AA$25),_xlfn.XLOOKUP(D16,入力!$AB$43:$AB$72,入力!$G$43:$G$72,"",0,1),D16="","")</f>
        <v/>
      </c>
      <c r="K16" s="189"/>
      <c r="L16" s="983"/>
      <c r="M16" s="984"/>
      <c r="N16" s="969"/>
      <c r="O16" s="969"/>
      <c r="P16" s="969"/>
      <c r="Q16" s="182"/>
      <c r="R16" s="190"/>
      <c r="S16" s="178"/>
      <c r="T16" s="178"/>
    </row>
    <row r="17" spans="2:20" ht="26.25" customHeight="1">
      <c r="B17" s="178"/>
      <c r="C17" s="187"/>
      <c r="D17" s="258" t="str" cm="1">
        <f t="array" ref="D17">IFERROR(_xlfn.IFS(入力!$B$16="〇",IF(②全日本!A21="","",②全日本!A21),入力!$B$17="〇",IF(③選手権!A18="","",③選手権!A18),入力!$B$18="〇",""),"")</f>
        <v/>
      </c>
      <c r="E17" s="188"/>
      <c r="F17" s="980" t="str" cm="1">
        <f t="array" ref="F17">_xlfn.IFS(AND(入力!$B$16="〇",$U$2=入力!$X$25),_xlfn.XLOOKUP(D17,入力!$X$43:$X$72,入力!$D$43:$D$72,"",0,1),AND(入力!$B$17="〇",$U$2=入力!$X$25),_xlfn.XLOOKUP(D17,入力!$Y$43:$Y$72,入力!$D$43:$D$72,"",0,1),AND(入力!$B$16="〇",$U$2=入力!$AA$25),_xlfn.XLOOKUP(D17,入力!$AA$43:$AA$72,入力!$D$43:$D$72,"",0,1),AND(入力!$B$17="〇",$U$2=入力!$AA$25),_xlfn.XLOOKUP(D17,入力!$AB$43:$AB$72,入力!$D$43:$D$72,"",0,1),D17="","")</f>
        <v/>
      </c>
      <c r="G17" s="981"/>
      <c r="H17" s="981"/>
      <c r="I17" s="982"/>
      <c r="J17" s="191" t="str" cm="1">
        <f t="array" ref="J17">_xlfn.IFS(AND(入力!$B$16="〇",$U$2=入力!$X$25),_xlfn.XLOOKUP(D17,入力!$X$43:$X$72,入力!$G$43:$G$72,"",0,1),AND(入力!$B$17="〇",$U$2=入力!$X$25),_xlfn.XLOOKUP(D17,入力!$Y$43:$Y$72,入力!$G$43:$G$72,"",0,1),AND(入力!$B$16="〇",$U$2=入力!$AA$25),_xlfn.XLOOKUP(D17,入力!$AA$43:$AA$72,入力!$G$43:$G$72,"",0,1),AND(入力!$B$17="〇",$U$2=入力!$AA$25),_xlfn.XLOOKUP(D17,入力!$AB$43:$AB$72,入力!$G$43:$G$72,"",0,1),D17="","")</f>
        <v/>
      </c>
      <c r="K17" s="189"/>
      <c r="L17" s="983"/>
      <c r="M17" s="984"/>
      <c r="N17" s="969"/>
      <c r="O17" s="969"/>
      <c r="P17" s="969"/>
      <c r="Q17" s="182"/>
      <c r="R17" s="190"/>
      <c r="S17" s="178"/>
      <c r="T17" s="178"/>
    </row>
    <row r="18" spans="2:20" ht="26.25" customHeight="1">
      <c r="B18" s="178"/>
      <c r="C18" s="187"/>
      <c r="D18" s="258" t="str" cm="1">
        <f t="array" ref="D18">IFERROR(_xlfn.IFS(入力!$B$16="〇",IF(②全日本!A22="","",②全日本!A22),入力!$B$17="〇",IF(③選手権!A19="","",③選手権!A19),入力!$B$18="〇",""),"")</f>
        <v/>
      </c>
      <c r="E18" s="188"/>
      <c r="F18" s="980" t="str" cm="1">
        <f t="array" ref="F18">_xlfn.IFS(AND(入力!$B$16="〇",$U$2=入力!$X$25),_xlfn.XLOOKUP(D18,入力!$X$43:$X$72,入力!$D$43:$D$72,"",0,1),AND(入力!$B$17="〇",$U$2=入力!$X$25),_xlfn.XLOOKUP(D18,入力!$Y$43:$Y$72,入力!$D$43:$D$72,"",0,1),AND(入力!$B$16="〇",$U$2=入力!$AA$25),_xlfn.XLOOKUP(D18,入力!$AA$43:$AA$72,入力!$D$43:$D$72,"",0,1),AND(入力!$B$17="〇",$U$2=入力!$AA$25),_xlfn.XLOOKUP(D18,入力!$AB$43:$AB$72,入力!$D$43:$D$72,"",0,1),D18="","")</f>
        <v/>
      </c>
      <c r="G18" s="981"/>
      <c r="H18" s="981"/>
      <c r="I18" s="982"/>
      <c r="J18" s="191" t="str" cm="1">
        <f t="array" ref="J18">_xlfn.IFS(AND(入力!$B$16="〇",$U$2=入力!$X$25),_xlfn.XLOOKUP(D18,入力!$X$43:$X$72,入力!$G$43:$G$72,"",0,1),AND(入力!$B$17="〇",$U$2=入力!$X$25),_xlfn.XLOOKUP(D18,入力!$Y$43:$Y$72,入力!$G$43:$G$72,"",0,1),AND(入力!$B$16="〇",$U$2=入力!$AA$25),_xlfn.XLOOKUP(D18,入力!$AA$43:$AA$72,入力!$G$43:$G$72,"",0,1),AND(入力!$B$17="〇",$U$2=入力!$AA$25),_xlfn.XLOOKUP(D18,入力!$AB$43:$AB$72,入力!$G$43:$G$72,"",0,1),D18="","")</f>
        <v/>
      </c>
      <c r="K18" s="189"/>
      <c r="L18" s="983"/>
      <c r="M18" s="984"/>
      <c r="N18" s="969"/>
      <c r="O18" s="969"/>
      <c r="P18" s="969"/>
      <c r="Q18" s="182"/>
      <c r="R18" s="190"/>
      <c r="S18" s="178"/>
      <c r="T18" s="178"/>
    </row>
    <row r="19" spans="2:20" ht="26.25" customHeight="1">
      <c r="B19" s="178"/>
      <c r="C19" s="187"/>
      <c r="D19" s="258" t="str" cm="1">
        <f t="array" ref="D19">IFERROR(_xlfn.IFS(入力!$B$16="〇",IF(②全日本!A23="","",②全日本!A23),入力!$B$17="〇",IF(③選手権!A20="","",③選手権!A20),入力!$B$18="〇",""),"")</f>
        <v/>
      </c>
      <c r="E19" s="188"/>
      <c r="F19" s="980" t="str" cm="1">
        <f t="array" ref="F19">_xlfn.IFS(AND(入力!$B$16="〇",$U$2=入力!$X$25),_xlfn.XLOOKUP(D19,入力!$X$43:$X$72,入力!$D$43:$D$72,"",0,1),AND(入力!$B$17="〇",$U$2=入力!$X$25),_xlfn.XLOOKUP(D19,入力!$Y$43:$Y$72,入力!$D$43:$D$72,"",0,1),AND(入力!$B$16="〇",$U$2=入力!$AA$25),_xlfn.XLOOKUP(D19,入力!$AA$43:$AA$72,入力!$D$43:$D$72,"",0,1),AND(入力!$B$17="〇",$U$2=入力!$AA$25),_xlfn.XLOOKUP(D19,入力!$AB$43:$AB$72,入力!$D$43:$D$72,"",0,1),D19="","")</f>
        <v/>
      </c>
      <c r="G19" s="981"/>
      <c r="H19" s="981"/>
      <c r="I19" s="982"/>
      <c r="J19" s="191" t="str" cm="1">
        <f t="array" ref="J19">_xlfn.IFS(AND(入力!$B$16="〇",$U$2=入力!$X$25),_xlfn.XLOOKUP(D19,入力!$X$43:$X$72,入力!$G$43:$G$72,"",0,1),AND(入力!$B$17="〇",$U$2=入力!$X$25),_xlfn.XLOOKUP(D19,入力!$Y$43:$Y$72,入力!$G$43:$G$72,"",0,1),AND(入力!$B$16="〇",$U$2=入力!$AA$25),_xlfn.XLOOKUP(D19,入力!$AA$43:$AA$72,入力!$G$43:$G$72,"",0,1),AND(入力!$B$17="〇",$U$2=入力!$AA$25),_xlfn.XLOOKUP(D19,入力!$AB$43:$AB$72,入力!$G$43:$G$72,"",0,1),D19="","")</f>
        <v/>
      </c>
      <c r="K19" s="189"/>
      <c r="L19" s="983"/>
      <c r="M19" s="984"/>
      <c r="N19" s="969"/>
      <c r="O19" s="969"/>
      <c r="P19" s="969"/>
      <c r="Q19" s="182"/>
      <c r="R19" s="190"/>
      <c r="S19" s="178"/>
      <c r="T19" s="178"/>
    </row>
    <row r="20" spans="2:20" ht="26.25" customHeight="1">
      <c r="B20" s="178"/>
      <c r="C20" s="187"/>
      <c r="D20" s="258" t="str" cm="1">
        <f t="array" ref="D20">IFERROR(_xlfn.IFS(入力!$B$16="〇",IF(②全日本!A24="","",②全日本!A24),入力!$B$17="〇",IF(③選手権!A21="","",③選手権!A21),入力!$B$18="〇",""),"")</f>
        <v/>
      </c>
      <c r="E20" s="188"/>
      <c r="F20" s="980" t="str" cm="1">
        <f t="array" ref="F20">_xlfn.IFS(AND(入力!$B$16="〇",$U$2=入力!$X$25),_xlfn.XLOOKUP(D20,入力!$X$43:$X$72,入力!$D$43:$D$72,"",0,1),AND(入力!$B$17="〇",$U$2=入力!$X$25),_xlfn.XLOOKUP(D20,入力!$Y$43:$Y$72,入力!$D$43:$D$72,"",0,1),AND(入力!$B$16="〇",$U$2=入力!$AA$25),_xlfn.XLOOKUP(D20,入力!$AA$43:$AA$72,入力!$D$43:$D$72,"",0,1),AND(入力!$B$17="〇",$U$2=入力!$AA$25),_xlfn.XLOOKUP(D20,入力!$AB$43:$AB$72,入力!$D$43:$D$72,"",0,1),D20="","")</f>
        <v/>
      </c>
      <c r="G20" s="981"/>
      <c r="H20" s="981"/>
      <c r="I20" s="982"/>
      <c r="J20" s="191" t="str" cm="1">
        <f t="array" ref="J20">_xlfn.IFS(AND(入力!$B$16="〇",$U$2=入力!$X$25),_xlfn.XLOOKUP(D20,入力!$X$43:$X$72,入力!$G$43:$G$72,"",0,1),AND(入力!$B$17="〇",$U$2=入力!$X$25),_xlfn.XLOOKUP(D20,入力!$Y$43:$Y$72,入力!$G$43:$G$72,"",0,1),AND(入力!$B$16="〇",$U$2=入力!$AA$25),_xlfn.XLOOKUP(D20,入力!$AA$43:$AA$72,入力!$G$43:$G$72,"",0,1),AND(入力!$B$17="〇",$U$2=入力!$AA$25),_xlfn.XLOOKUP(D20,入力!$AB$43:$AB$72,入力!$G$43:$G$72,"",0,1),D20="","")</f>
        <v/>
      </c>
      <c r="K20" s="189"/>
      <c r="L20" s="983"/>
      <c r="M20" s="984"/>
      <c r="N20" s="969"/>
      <c r="O20" s="969"/>
      <c r="P20" s="969"/>
      <c r="Q20" s="182"/>
      <c r="R20" s="190"/>
      <c r="S20" s="178"/>
      <c r="T20" s="178"/>
    </row>
    <row r="21" spans="2:20" ht="26.25" customHeight="1">
      <c r="B21" s="178"/>
      <c r="C21" s="187"/>
      <c r="D21" s="258" t="str" cm="1">
        <f t="array" ref="D21">IFERROR(_xlfn.IFS(入力!$B$16="〇",IF(②全日本!A25="","",②全日本!A25),入力!$B$17="〇",IF(③選手権!A22="","",③選手権!A22),入力!$B$18="〇",""),"")</f>
        <v/>
      </c>
      <c r="E21" s="188"/>
      <c r="F21" s="980" t="str" cm="1">
        <f t="array" ref="F21">_xlfn.IFS(AND(入力!$B$16="〇",$U$2=入力!$X$25),_xlfn.XLOOKUP(D21,入力!$X$43:$X$72,入力!$D$43:$D$72,"",0,1),AND(入力!$B$17="〇",$U$2=入力!$X$25),_xlfn.XLOOKUP(D21,入力!$Y$43:$Y$72,入力!$D$43:$D$72,"",0,1),AND(入力!$B$16="〇",$U$2=入力!$AA$25),_xlfn.XLOOKUP(D21,入力!$AA$43:$AA$72,入力!$D$43:$D$72,"",0,1),AND(入力!$B$17="〇",$U$2=入力!$AA$25),_xlfn.XLOOKUP(D21,入力!$AB$43:$AB$72,入力!$D$43:$D$72,"",0,1),D21="","")</f>
        <v/>
      </c>
      <c r="G21" s="981"/>
      <c r="H21" s="981"/>
      <c r="I21" s="982"/>
      <c r="J21" s="191" t="str" cm="1">
        <f t="array" ref="J21">_xlfn.IFS(AND(入力!$B$16="〇",$U$2=入力!$X$25),_xlfn.XLOOKUP(D21,入力!$X$43:$X$72,入力!$G$43:$G$72,"",0,1),AND(入力!$B$17="〇",$U$2=入力!$X$25),_xlfn.XLOOKUP(D21,入力!$Y$43:$Y$72,入力!$G$43:$G$72,"",0,1),AND(入力!$B$16="〇",$U$2=入力!$AA$25),_xlfn.XLOOKUP(D21,入力!$AA$43:$AA$72,入力!$G$43:$G$72,"",0,1),AND(入力!$B$17="〇",$U$2=入力!$AA$25),_xlfn.XLOOKUP(D21,入力!$AB$43:$AB$72,入力!$G$43:$G$72,"",0,1),D21="","")</f>
        <v/>
      </c>
      <c r="K21" s="189"/>
      <c r="L21" s="983"/>
      <c r="M21" s="984"/>
      <c r="N21" s="969"/>
      <c r="O21" s="969"/>
      <c r="P21" s="969"/>
      <c r="Q21" s="182"/>
      <c r="R21" s="190"/>
      <c r="S21" s="178"/>
      <c r="T21" s="178"/>
    </row>
    <row r="22" spans="2:20" ht="26.25" customHeight="1">
      <c r="B22" s="178"/>
      <c r="C22" s="187"/>
      <c r="D22" s="258" t="str" cm="1">
        <f t="array" ref="D22">IFERROR(_xlfn.IFS(入力!$B$16="〇",IF(②全日本!A26="","",②全日本!A26),入力!$B$17="〇",IF(③選手権!A23="","",③選手権!A23),入力!$B$18="〇",""),"")</f>
        <v/>
      </c>
      <c r="E22" s="188"/>
      <c r="F22" s="980" t="str" cm="1">
        <f t="array" ref="F22">_xlfn.IFS(AND(入力!$B$16="〇",$U$2=入力!$X$25),_xlfn.XLOOKUP(D22,入力!$X$43:$X$72,入力!$D$43:$D$72,"",0,1),AND(入力!$B$17="〇",$U$2=入力!$X$25),_xlfn.XLOOKUP(D22,入力!$Y$43:$Y$72,入力!$D$43:$D$72,"",0,1),AND(入力!$B$16="〇",$U$2=入力!$AA$25),_xlfn.XLOOKUP(D22,入力!$AA$43:$AA$72,入力!$D$43:$D$72,"",0,1),AND(入力!$B$17="〇",$U$2=入力!$AA$25),_xlfn.XLOOKUP(D22,入力!$AB$43:$AB$72,入力!$D$43:$D$72,"",0,1),D22="","")</f>
        <v/>
      </c>
      <c r="G22" s="981"/>
      <c r="H22" s="981"/>
      <c r="I22" s="982"/>
      <c r="J22" s="191" t="str" cm="1">
        <f t="array" ref="J22">_xlfn.IFS(AND(入力!$B$16="〇",$U$2=入力!$X$25),_xlfn.XLOOKUP(D22,入力!$X$43:$X$72,入力!$G$43:$G$72,"",0,1),AND(入力!$B$17="〇",$U$2=入力!$X$25),_xlfn.XLOOKUP(D22,入力!$Y$43:$Y$72,入力!$G$43:$G$72,"",0,1),AND(入力!$B$16="〇",$U$2=入力!$AA$25),_xlfn.XLOOKUP(D22,入力!$AA$43:$AA$72,入力!$G$43:$G$72,"",0,1),AND(入力!$B$17="〇",$U$2=入力!$AA$25),_xlfn.XLOOKUP(D22,入力!$AB$43:$AB$72,入力!$G$43:$G$72,"",0,1),D22="","")</f>
        <v/>
      </c>
      <c r="K22" s="189"/>
      <c r="L22" s="983"/>
      <c r="M22" s="984"/>
      <c r="N22" s="969"/>
      <c r="O22" s="969"/>
      <c r="P22" s="969"/>
      <c r="Q22" s="182"/>
      <c r="R22" s="190"/>
      <c r="S22" s="178"/>
      <c r="T22" s="178"/>
    </row>
    <row r="23" spans="2:20" ht="26.25" customHeight="1">
      <c r="B23" s="178"/>
      <c r="C23" s="187"/>
      <c r="D23" s="258" t="str" cm="1">
        <f t="array" ref="D23">IFERROR(_xlfn.IFS(入力!$B$16="〇",IF(②全日本!A27="","",②全日本!A27),入力!$B$17="〇",IF(③選手権!A24="","",③選手権!A24),入力!$B$18="〇",""),"")</f>
        <v/>
      </c>
      <c r="E23" s="188"/>
      <c r="F23" s="980" t="str" cm="1">
        <f t="array" ref="F23">_xlfn.IFS(AND(入力!$B$16="〇",$U$2=入力!$X$25),_xlfn.XLOOKUP(D23,入力!$X$43:$X$72,入力!$D$43:$D$72,"",0,1),AND(入力!$B$17="〇",$U$2=入力!$X$25),_xlfn.XLOOKUP(D23,入力!$Y$43:$Y$72,入力!$D$43:$D$72,"",0,1),AND(入力!$B$16="〇",$U$2=入力!$AA$25),_xlfn.XLOOKUP(D23,入力!$AA$43:$AA$72,入力!$D$43:$D$72,"",0,1),AND(入力!$B$17="〇",$U$2=入力!$AA$25),_xlfn.XLOOKUP(D23,入力!$AB$43:$AB$72,入力!$D$43:$D$72,"",0,1),D23="","")</f>
        <v/>
      </c>
      <c r="G23" s="981"/>
      <c r="H23" s="981"/>
      <c r="I23" s="982"/>
      <c r="J23" s="191" t="str" cm="1">
        <f t="array" ref="J23">_xlfn.IFS(AND(入力!$B$16="〇",$U$2=入力!$X$25),_xlfn.XLOOKUP(D23,入力!$X$43:$X$72,入力!$G$43:$G$72,"",0,1),AND(入力!$B$17="〇",$U$2=入力!$X$25),_xlfn.XLOOKUP(D23,入力!$Y$43:$Y$72,入力!$G$43:$G$72,"",0,1),AND(入力!$B$16="〇",$U$2=入力!$AA$25),_xlfn.XLOOKUP(D23,入力!$AA$43:$AA$72,入力!$G$43:$G$72,"",0,1),AND(入力!$B$17="〇",$U$2=入力!$AA$25),_xlfn.XLOOKUP(D23,入力!$AB$43:$AB$72,入力!$G$43:$G$72,"",0,1),D23="","")</f>
        <v/>
      </c>
      <c r="K23" s="189"/>
      <c r="L23" s="983"/>
      <c r="M23" s="984"/>
      <c r="N23" s="969"/>
      <c r="O23" s="969"/>
      <c r="P23" s="969"/>
      <c r="Q23" s="182"/>
      <c r="R23" s="190"/>
      <c r="S23" s="178"/>
      <c r="T23" s="178"/>
    </row>
    <row r="24" spans="2:20" ht="26.25" customHeight="1">
      <c r="B24" s="178"/>
      <c r="C24" s="187"/>
      <c r="D24" s="258" t="str" cm="1">
        <f t="array" ref="D24">IFERROR(_xlfn.IFS(入力!$B$16="〇",IF(②全日本!A28="","",②全日本!A28),入力!$B$17="〇",IF(③選手権!A25="","",③選手権!A25),入力!$B$18="〇",""),"")</f>
        <v/>
      </c>
      <c r="E24" s="188"/>
      <c r="F24" s="980" t="str" cm="1">
        <f t="array" ref="F24">_xlfn.IFS(AND(入力!$B$16="〇",$U$2=入力!$X$25),_xlfn.XLOOKUP(D24,入力!$X$43:$X$72,入力!$D$43:$D$72,"",0,1),AND(入力!$B$17="〇",$U$2=入力!$X$25),_xlfn.XLOOKUP(D24,入力!$Y$43:$Y$72,入力!$D$43:$D$72,"",0,1),AND(入力!$B$16="〇",$U$2=入力!$AA$25),_xlfn.XLOOKUP(D24,入力!$AA$43:$AA$72,入力!$D$43:$D$72,"",0,1),AND(入力!$B$17="〇",$U$2=入力!$AA$25),_xlfn.XLOOKUP(D24,入力!$AB$43:$AB$72,入力!$D$43:$D$72,"",0,1),D24="","")</f>
        <v/>
      </c>
      <c r="G24" s="981"/>
      <c r="H24" s="981"/>
      <c r="I24" s="982"/>
      <c r="J24" s="191" t="str" cm="1">
        <f t="array" ref="J24">_xlfn.IFS(AND(入力!$B$16="〇",$U$2=入力!$X$25),_xlfn.XLOOKUP(D24,入力!$X$43:$X$72,入力!$G$43:$G$72,"",0,1),AND(入力!$B$17="〇",$U$2=入力!$X$25),_xlfn.XLOOKUP(D24,入力!$Y$43:$Y$72,入力!$G$43:$G$72,"",0,1),AND(入力!$B$16="〇",$U$2=入力!$AA$25),_xlfn.XLOOKUP(D24,入力!$AA$43:$AA$72,入力!$G$43:$G$72,"",0,1),AND(入力!$B$17="〇",$U$2=入力!$AA$25),_xlfn.XLOOKUP(D24,入力!$AB$43:$AB$72,入力!$G$43:$G$72,"",0,1),D24="","")</f>
        <v/>
      </c>
      <c r="K24" s="189"/>
      <c r="L24" s="983"/>
      <c r="M24" s="984"/>
      <c r="N24" s="969"/>
      <c r="O24" s="969"/>
      <c r="P24" s="969"/>
      <c r="Q24" s="182"/>
      <c r="R24" s="190"/>
      <c r="S24" s="178"/>
      <c r="T24" s="178"/>
    </row>
    <row r="25" spans="2:20" ht="26.25" customHeight="1">
      <c r="B25" s="178"/>
      <c r="C25" s="187"/>
      <c r="D25" s="258" t="str" cm="1">
        <f t="array" ref="D25">IFERROR(_xlfn.IFS(入力!$B$16="〇",IF(②全日本!A29="","",②全日本!A29),入力!$B$17="〇",IF(③選手権!A26="","",③選手権!A26),入力!$B$18="〇",""),"")</f>
        <v/>
      </c>
      <c r="E25" s="188"/>
      <c r="F25" s="980" t="str" cm="1">
        <f t="array" ref="F25">_xlfn.IFS(AND(入力!$B$16="〇",$U$2=入力!$X$25),_xlfn.XLOOKUP(D25,入力!$X$43:$X$72,入力!$D$43:$D$72,"",0,1),AND(入力!$B$17="〇",$U$2=入力!$X$25),_xlfn.XLOOKUP(D25,入力!$Y$43:$Y$72,入力!$D$43:$D$72,"",0,1),AND(入力!$B$16="〇",$U$2=入力!$AA$25),_xlfn.XLOOKUP(D25,入力!$AA$43:$AA$72,入力!$D$43:$D$72,"",0,1),AND(入力!$B$17="〇",$U$2=入力!$AA$25),_xlfn.XLOOKUP(D25,入力!$AB$43:$AB$72,入力!$D$43:$D$72,"",0,1),D25="","")</f>
        <v/>
      </c>
      <c r="G25" s="981"/>
      <c r="H25" s="981"/>
      <c r="I25" s="982"/>
      <c r="J25" s="191" t="str" cm="1">
        <f t="array" ref="J25">_xlfn.IFS(AND(入力!$B$16="〇",$U$2=入力!$X$25),_xlfn.XLOOKUP(D25,入力!$X$43:$X$72,入力!$G$43:$G$72,"",0,1),AND(入力!$B$17="〇",$U$2=入力!$X$25),_xlfn.XLOOKUP(D25,入力!$Y$43:$Y$72,入力!$G$43:$G$72,"",0,1),AND(入力!$B$16="〇",$U$2=入力!$AA$25),_xlfn.XLOOKUP(D25,入力!$AA$43:$AA$72,入力!$G$43:$G$72,"",0,1),AND(入力!$B$17="〇",$U$2=入力!$AA$25),_xlfn.XLOOKUP(D25,入力!$AB$43:$AB$72,入力!$G$43:$G$72,"",0,1),D25="","")</f>
        <v/>
      </c>
      <c r="K25" s="192"/>
      <c r="L25" s="983"/>
      <c r="M25" s="984"/>
      <c r="N25" s="969"/>
      <c r="O25" s="969"/>
      <c r="P25" s="969"/>
      <c r="Q25" s="182"/>
      <c r="R25" s="190"/>
      <c r="S25" s="178"/>
      <c r="T25" s="178"/>
    </row>
    <row r="26" spans="2:20" ht="26.25" customHeight="1">
      <c r="B26" s="178"/>
      <c r="C26" s="187"/>
      <c r="D26" s="258" t="str" cm="1">
        <f t="array" ref="D26">IFERROR(_xlfn.IFS(入力!$B$16="〇",IF(②全日本!A30="","",②全日本!A30),入力!$B$17="〇",IF(③選手権!A27="","",③選手権!A27),入力!$B$18="〇",""),"")</f>
        <v/>
      </c>
      <c r="E26" s="188"/>
      <c r="F26" s="980" t="str" cm="1">
        <f t="array" ref="F26">_xlfn.IFS(AND(入力!$B$16="〇",$U$2=入力!$X$25),_xlfn.XLOOKUP(D26,入力!$X$43:$X$72,入力!$D$43:$D$72,"",0,1),AND(入力!$B$17="〇",$U$2=入力!$X$25),_xlfn.XLOOKUP(D26,入力!$Y$43:$Y$72,入力!$D$43:$D$72,"",0,1),AND(入力!$B$16="〇",$U$2=入力!$AA$25),_xlfn.XLOOKUP(D26,入力!$AA$43:$AA$72,入力!$D$43:$D$72,"",0,1),AND(入力!$B$17="〇",$U$2=入力!$AA$25),_xlfn.XLOOKUP(D26,入力!$AB$43:$AB$72,入力!$D$43:$D$72,"",0,1),D26="","")</f>
        <v/>
      </c>
      <c r="G26" s="981"/>
      <c r="H26" s="981"/>
      <c r="I26" s="982"/>
      <c r="J26" s="191" t="str" cm="1">
        <f t="array" ref="J26">_xlfn.IFS(AND(入力!$B$16="〇",$U$2=入力!$X$25),_xlfn.XLOOKUP(D26,入力!$X$43:$X$72,入力!$G$43:$G$72,"",0,1),AND(入力!$B$17="〇",$U$2=入力!$X$25),_xlfn.XLOOKUP(D26,入力!$Y$43:$Y$72,入力!$G$43:$G$72,"",0,1),AND(入力!$B$16="〇",$U$2=入力!$AA$25),_xlfn.XLOOKUP(D26,入力!$AA$43:$AA$72,入力!$G$43:$G$72,"",0,1),AND(入力!$B$17="〇",$U$2=入力!$AA$25),_xlfn.XLOOKUP(D26,入力!$AB$43:$AB$72,入力!$G$43:$G$72,"",0,1),D26="","")</f>
        <v/>
      </c>
      <c r="K26" s="192"/>
      <c r="L26" s="983"/>
      <c r="M26" s="984"/>
      <c r="N26" s="969"/>
      <c r="O26" s="969"/>
      <c r="P26" s="969"/>
      <c r="Q26" s="182"/>
      <c r="R26" s="190"/>
      <c r="S26" s="178"/>
      <c r="T26" s="178"/>
    </row>
    <row r="27" spans="2:20" ht="26.25" customHeight="1" thickBot="1">
      <c r="B27" s="178"/>
      <c r="C27" s="187"/>
      <c r="D27" s="258" t="str" cm="1">
        <f t="array" ref="D27">IFERROR(_xlfn.IFS(入力!$B$16="〇",IF(②全日本!A31="","",②全日本!A31),入力!$B$17="〇",IF(③選手権!A28="","",③選手権!A28),入力!$B$18="〇",""),"")</f>
        <v/>
      </c>
      <c r="E27" s="188"/>
      <c r="F27" s="980" t="str" cm="1">
        <f t="array" ref="F27">_xlfn.IFS(AND(入力!$B$16="〇",$U$2=入力!$X$25),_xlfn.XLOOKUP(D27,入力!$X$43:$X$72,入力!$D$43:$D$72,"",0,1),AND(入力!$B$17="〇",$U$2=入力!$X$25),_xlfn.XLOOKUP(D27,入力!$Y$43:$Y$72,入力!$D$43:$D$72,"",0,1),AND(入力!$B$16="〇",$U$2=入力!$AA$25),_xlfn.XLOOKUP(D27,入力!$AA$43:$AA$72,入力!$D$43:$D$72,"",0,1),AND(入力!$B$17="〇",$U$2=入力!$AA$25),_xlfn.XLOOKUP(D27,入力!$AB$43:$AB$72,入力!$D$43:$D$72,"",0,1),D27="","")</f>
        <v/>
      </c>
      <c r="G27" s="981"/>
      <c r="H27" s="981"/>
      <c r="I27" s="982"/>
      <c r="J27" s="191" t="str" cm="1">
        <f t="array" ref="J27">_xlfn.IFS(AND(入力!$B$16="〇",$U$2=入力!$X$25),_xlfn.XLOOKUP(D27,入力!$X$43:$X$72,入力!$G$43:$G$72,"",0,1),AND(入力!$B$17="〇",$U$2=入力!$X$25),_xlfn.XLOOKUP(D27,入力!$Y$43:$Y$72,入力!$G$43:$G$72,"",0,1),AND(入力!$B$16="〇",$U$2=入力!$AA$25),_xlfn.XLOOKUP(D27,入力!$AA$43:$AA$72,入力!$G$43:$G$72,"",0,1),AND(入力!$B$17="〇",$U$2=入力!$AA$25),_xlfn.XLOOKUP(D27,入力!$AB$43:$AB$72,入力!$G$43:$G$72,"",0,1),D27="","")</f>
        <v/>
      </c>
      <c r="K27" s="194"/>
      <c r="L27" s="983"/>
      <c r="M27" s="984"/>
      <c r="N27" s="996"/>
      <c r="O27" s="997"/>
      <c r="P27" s="997"/>
      <c r="Q27" s="182"/>
      <c r="R27" s="190"/>
      <c r="S27" s="178"/>
      <c r="T27" s="178"/>
    </row>
    <row r="28" spans="2:20" ht="26.25" customHeight="1">
      <c r="B28" s="178"/>
      <c r="C28" s="252"/>
      <c r="D28" s="258" t="str" cm="1">
        <f t="array" ref="D28">IFERROR(_xlfn.IFS(入力!$B$16="〇",IF(②全日本!A32="","",②全日本!A32),入力!$B$17="〇",IF(③選手権!A29="","",③選手権!A29),入力!$B$18="〇",""),"")</f>
        <v/>
      </c>
      <c r="E28" s="188"/>
      <c r="F28" s="980" t="str" cm="1">
        <f t="array" ref="F28">_xlfn.IFS(AND(入力!$B$16="〇",$U$2=入力!$X$25),_xlfn.XLOOKUP(D28,入力!$X$43:$X$72,入力!$D$43:$D$72,"",0,1),AND(入力!$B$17="〇",$U$2=入力!$X$25),_xlfn.XLOOKUP(D28,入力!$Y$43:$Y$72,入力!$D$43:$D$72,"",0,1),AND(入力!$B$16="〇",$U$2=入力!$AA$25),_xlfn.XLOOKUP(D28,入力!$AA$43:$AA$72,入力!$D$43:$D$72,"",0,1),AND(入力!$B$17="〇",$U$2=入力!$AA$25),_xlfn.XLOOKUP(D28,入力!$AB$43:$AB$72,入力!$D$43:$D$72,"",0,1),D28="","")</f>
        <v/>
      </c>
      <c r="G28" s="981"/>
      <c r="H28" s="981"/>
      <c r="I28" s="982"/>
      <c r="J28" s="191" t="str" cm="1">
        <f t="array" ref="J28">_xlfn.IFS(AND(入力!$B$16="〇",$U$2=入力!$X$25),_xlfn.XLOOKUP(D28,入力!$X$43:$X$72,入力!$G$43:$G$72,"",0,1),AND(入力!$B$17="〇",$U$2=入力!$X$25),_xlfn.XLOOKUP(D28,入力!$Y$43:$Y$72,入力!$G$43:$G$72,"",0,1),AND(入力!$B$16="〇",$U$2=入力!$AA$25),_xlfn.XLOOKUP(D28,入力!$AA$43:$AA$72,入力!$G$43:$G$72,"",0,1),AND(入力!$B$17="〇",$U$2=入力!$AA$25),_xlfn.XLOOKUP(D28,入力!$AB$43:$AB$72,入力!$G$43:$G$72,"",0,1),D28="","")</f>
        <v/>
      </c>
      <c r="L28" s="243"/>
      <c r="M28" s="13"/>
      <c r="N28" s="203"/>
      <c r="Q28" s="182"/>
      <c r="R28" s="190"/>
      <c r="S28" s="178"/>
      <c r="T28" s="178"/>
    </row>
    <row r="29" spans="2:20" ht="26.25" customHeight="1" thickBot="1">
      <c r="B29" s="178"/>
      <c r="C29" s="193"/>
      <c r="D29" s="258" t="str" cm="1">
        <f t="array" ref="D29">IFERROR(_xlfn.IFS(入力!$B$16="〇",IF(②全日本!A33="","",②全日本!A33),入力!$B$17="〇",IF(③選手権!A30="","",③選手権!A30),入力!$B$18="〇",""),"")</f>
        <v/>
      </c>
      <c r="E29" s="188"/>
      <c r="F29" s="980" t="str" cm="1">
        <f t="array" ref="F29">_xlfn.IFS(AND(入力!$B$16="〇",$U$2=入力!$X$25),_xlfn.XLOOKUP(D29,入力!$X$43:$X$72,入力!$D$43:$D$72,"",0,1),AND(入力!$B$17="〇",$U$2=入力!$X$25),_xlfn.XLOOKUP(D29,入力!$Y$43:$Y$72,入力!$D$43:$D$72,"",0,1),AND(入力!$B$16="〇",$U$2=入力!$AA$25),_xlfn.XLOOKUP(D29,入力!$AA$43:$AA$72,入力!$D$43:$D$72,"",0,1),AND(入力!$B$17="〇",$U$2=入力!$AA$25),_xlfn.XLOOKUP(D29,入力!$AB$43:$AB$72,入力!$D$43:$D$72,"",0,1),D29="","")</f>
        <v/>
      </c>
      <c r="G29" s="981"/>
      <c r="H29" s="981"/>
      <c r="I29" s="982"/>
      <c r="J29" s="191" t="str" cm="1">
        <f t="array" ref="J29">_xlfn.IFS(AND(入力!$B$16="〇",$U$2=入力!$X$25),_xlfn.XLOOKUP(D29,入力!$X$43:$X$72,入力!$G$43:$G$72,"",0,1),AND(入力!$B$17="〇",$U$2=入力!$X$25),_xlfn.XLOOKUP(D29,入力!$Y$43:$Y$72,入力!$G$43:$G$72,"",0,1),AND(入力!$B$16="〇",$U$2=入力!$AA$25),_xlfn.XLOOKUP(D29,入力!$AA$43:$AA$72,入力!$G$43:$G$72,"",0,1),AND(入力!$B$17="〇",$U$2=入力!$AA$25),_xlfn.XLOOKUP(D29,入力!$AB$43:$AB$72,入力!$G$43:$G$72,"",0,1),D29="","")</f>
        <v/>
      </c>
      <c r="L29" s="244"/>
      <c r="M29" s="238"/>
      <c r="N29" s="245"/>
      <c r="O29" s="246"/>
      <c r="P29" s="246"/>
      <c r="Q29" s="195"/>
      <c r="R29" s="196"/>
      <c r="S29" s="178"/>
      <c r="T29" s="178"/>
    </row>
    <row r="30" spans="2:20" ht="13.5" customHeight="1" thickBot="1">
      <c r="B30" s="178"/>
      <c r="C30" s="178"/>
      <c r="D30" s="197"/>
      <c r="E30" s="197"/>
      <c r="F30" s="197"/>
      <c r="G30" s="198"/>
      <c r="H30" s="198"/>
      <c r="I30" s="198"/>
      <c r="J30" s="198"/>
      <c r="K30" s="198"/>
      <c r="L30" s="198"/>
      <c r="M30" s="198"/>
      <c r="N30" s="198"/>
      <c r="O30" s="199"/>
      <c r="P30" s="199"/>
      <c r="Q30" s="199"/>
      <c r="R30" s="200"/>
      <c r="S30" s="178"/>
      <c r="T30" s="178"/>
    </row>
    <row r="31" spans="2:20" ht="21.75" customHeight="1" thickBot="1">
      <c r="B31" s="178"/>
      <c r="C31" s="998" t="s">
        <v>87</v>
      </c>
      <c r="D31" s="999"/>
      <c r="E31" s="999"/>
      <c r="F31" s="999"/>
      <c r="G31" s="999"/>
      <c r="H31" s="1000"/>
      <c r="I31" s="201"/>
      <c r="J31" s="201"/>
      <c r="K31" s="201"/>
      <c r="L31" s="201"/>
      <c r="M31" s="201"/>
      <c r="N31" s="201"/>
      <c r="O31" s="202"/>
      <c r="P31" s="202"/>
      <c r="Q31" s="202"/>
      <c r="R31" s="203"/>
      <c r="S31" s="178"/>
      <c r="T31" s="178"/>
    </row>
    <row r="32" spans="2:20" ht="26.25" customHeight="1">
      <c r="C32" s="204"/>
      <c r="D32" s="1001" t="s">
        <v>88</v>
      </c>
      <c r="E32" s="854"/>
      <c r="F32" s="854"/>
      <c r="G32" s="205"/>
      <c r="H32" s="1002" t="str">
        <f>IF(入力!G26="","",入力!G26)</f>
        <v>送付先氏名</v>
      </c>
      <c r="I32" s="986"/>
      <c r="J32" s="986"/>
      <c r="K32" s="986"/>
      <c r="L32" s="986"/>
      <c r="M32" s="1003" t="s">
        <v>89</v>
      </c>
      <c r="N32" s="1004"/>
      <c r="O32" s="985" t="str">
        <f>IF(入力!M26="","",入力!M26)</f>
        <v>送付先電話番号</v>
      </c>
      <c r="P32" s="986"/>
      <c r="Q32" s="986"/>
      <c r="R32" s="987"/>
    </row>
    <row r="33" spans="3:18" ht="26.25" customHeight="1">
      <c r="C33" s="206"/>
      <c r="D33" s="988" t="s">
        <v>90</v>
      </c>
      <c r="E33" s="989"/>
      <c r="F33" s="989"/>
      <c r="G33" s="207"/>
      <c r="H33" s="279" t="s">
        <v>91</v>
      </c>
      <c r="I33" s="991" t="str">
        <f>IF(入力!F27="","",入力!F27)</f>
        <v/>
      </c>
      <c r="J33" s="992"/>
      <c r="K33" s="992"/>
      <c r="L33" s="992"/>
      <c r="M33" s="924"/>
      <c r="N33" s="924"/>
      <c r="O33" s="924"/>
      <c r="P33" s="924"/>
      <c r="Q33" s="924"/>
      <c r="R33" s="925"/>
    </row>
    <row r="34" spans="3:18" ht="26.25" customHeight="1" thickBot="1">
      <c r="C34" s="208"/>
      <c r="D34" s="990"/>
      <c r="E34" s="990"/>
      <c r="F34" s="990"/>
      <c r="G34" s="209"/>
      <c r="H34" s="993" t="str">
        <f>IF(入力!I27="","",入力!I27)</f>
        <v/>
      </c>
      <c r="I34" s="994"/>
      <c r="J34" s="994"/>
      <c r="K34" s="994"/>
      <c r="L34" s="994"/>
      <c r="M34" s="994"/>
      <c r="N34" s="994"/>
      <c r="O34" s="994"/>
      <c r="P34" s="994"/>
      <c r="Q34" s="994"/>
      <c r="R34" s="995"/>
    </row>
    <row r="35" spans="3:18" ht="13.25" customHeight="1">
      <c r="D35" s="153"/>
      <c r="E35" s="153"/>
      <c r="F35" s="153"/>
      <c r="G35" s="153"/>
      <c r="H35" s="153"/>
      <c r="I35" s="182"/>
      <c r="J35" s="13"/>
      <c r="K35" s="13"/>
      <c r="L35" s="13"/>
      <c r="M35" s="13"/>
      <c r="N35" s="13"/>
      <c r="O35" s="13"/>
      <c r="P35" s="13"/>
      <c r="Q35" s="13"/>
      <c r="R35" s="13"/>
    </row>
    <row r="36" spans="3:18" ht="25.5" customHeight="1">
      <c r="D36" s="161" t="s">
        <v>92</v>
      </c>
      <c r="E36" s="210"/>
      <c r="F36" s="210"/>
      <c r="G36" s="210"/>
      <c r="H36" s="210"/>
      <c r="I36" s="210"/>
      <c r="J36" s="210"/>
      <c r="K36" s="210"/>
      <c r="L36" s="210"/>
      <c r="M36" s="210"/>
      <c r="N36" s="210"/>
      <c r="O36" s="210"/>
      <c r="P36" s="210"/>
      <c r="Q36" s="210"/>
      <c r="R36" s="210"/>
    </row>
    <row r="37" spans="3:18" ht="6" customHeight="1"/>
    <row r="38" spans="3:18" ht="22.5" customHeight="1">
      <c r="D38" s="161" t="s">
        <v>93</v>
      </c>
    </row>
  </sheetData>
  <sheetProtection algorithmName="SHA-512" hashValue="LT8OouBhjC+X/0wC/fg2aNWqKUgJYTz063pRWZ/HYX3gvRPbhsKEHG2hwgEFx7I4KYQc18fk84Ydnnu+mRw9/g==" saltValue="Al3x58CK4o7JWYSV6Hagkg==" spinCount="100000" sheet="1" objects="1" scenarios="1"/>
  <mergeCells count="76">
    <mergeCell ref="D11:F11"/>
    <mergeCell ref="H11:L11"/>
    <mergeCell ref="M11:R11"/>
    <mergeCell ref="D33:F34"/>
    <mergeCell ref="I33:L33"/>
    <mergeCell ref="H34:R34"/>
    <mergeCell ref="F26:I26"/>
    <mergeCell ref="L26:M26"/>
    <mergeCell ref="N26:P26"/>
    <mergeCell ref="F27:I27"/>
    <mergeCell ref="L27:M27"/>
    <mergeCell ref="N27:P27"/>
    <mergeCell ref="C31:H31"/>
    <mergeCell ref="D32:F32"/>
    <mergeCell ref="H32:L32"/>
    <mergeCell ref="M32:N32"/>
    <mergeCell ref="O32:R32"/>
    <mergeCell ref="F28:I28"/>
    <mergeCell ref="F29:I29"/>
    <mergeCell ref="F24:I24"/>
    <mergeCell ref="L24:M24"/>
    <mergeCell ref="N24:P24"/>
    <mergeCell ref="F25:I25"/>
    <mergeCell ref="L25:M25"/>
    <mergeCell ref="N25:P25"/>
    <mergeCell ref="F22:I22"/>
    <mergeCell ref="L22:M22"/>
    <mergeCell ref="N22:P22"/>
    <mergeCell ref="F23:I23"/>
    <mergeCell ref="L23:M23"/>
    <mergeCell ref="N23:P23"/>
    <mergeCell ref="F20:I20"/>
    <mergeCell ref="L20:M20"/>
    <mergeCell ref="N20:P20"/>
    <mergeCell ref="F21:I21"/>
    <mergeCell ref="L21:M21"/>
    <mergeCell ref="N21:P21"/>
    <mergeCell ref="F18:I18"/>
    <mergeCell ref="L18:M18"/>
    <mergeCell ref="N18:P18"/>
    <mergeCell ref="F19:I19"/>
    <mergeCell ref="L19:M19"/>
    <mergeCell ref="N19:P19"/>
    <mergeCell ref="F16:I16"/>
    <mergeCell ref="L16:M16"/>
    <mergeCell ref="N16:P16"/>
    <mergeCell ref="F17:I17"/>
    <mergeCell ref="L17:M17"/>
    <mergeCell ref="N17:P17"/>
    <mergeCell ref="I14:N14"/>
    <mergeCell ref="O14:R14"/>
    <mergeCell ref="C15:E15"/>
    <mergeCell ref="F15:I15"/>
    <mergeCell ref="L15:M15"/>
    <mergeCell ref="N15:P15"/>
    <mergeCell ref="H12:L12"/>
    <mergeCell ref="M12:R12"/>
    <mergeCell ref="D13:F13"/>
    <mergeCell ref="H13:L13"/>
    <mergeCell ref="M13:R13"/>
    <mergeCell ref="M33:R33"/>
    <mergeCell ref="D2:G2"/>
    <mergeCell ref="H2:Q2"/>
    <mergeCell ref="I3:R3"/>
    <mergeCell ref="D4:F4"/>
    <mergeCell ref="H4:O4"/>
    <mergeCell ref="P4:R7"/>
    <mergeCell ref="D5:F7"/>
    <mergeCell ref="H5:O7"/>
    <mergeCell ref="D9:F9"/>
    <mergeCell ref="H9:L9"/>
    <mergeCell ref="M9:R9"/>
    <mergeCell ref="D10:F10"/>
    <mergeCell ref="H10:L10"/>
    <mergeCell ref="M10:R10"/>
    <mergeCell ref="D12:F12"/>
  </mergeCells>
  <phoneticPr fontId="1"/>
  <conditionalFormatting sqref="J16">
    <cfRule type="containsErrors" dxfId="5" priority="2">
      <formula>ISERROR(J16)</formula>
    </cfRule>
  </conditionalFormatting>
  <conditionalFormatting sqref="U1:U2">
    <cfRule type="containsErrors" dxfId="4" priority="1">
      <formula>ISERROR(U1)</formula>
    </cfRule>
  </conditionalFormatting>
  <printOptions horizontalCentered="1" verticalCentered="1"/>
  <pageMargins left="0.70866141732283472" right="0.70866141732283472" top="0.55118110236220474" bottom="0.55118110236220474" header="0.31496062992125984" footer="0.31496062992125984"/>
  <pageSetup paperSize="9" orientation="portrait" horizontalDpi="4294967293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R45"/>
  <sheetViews>
    <sheetView showGridLines="0" zoomScaleNormal="100" zoomScaleSheetLayoutView="75" workbookViewId="0">
      <selection activeCell="B2" sqref="B2:G2"/>
    </sheetView>
  </sheetViews>
  <sheetFormatPr defaultColWidth="9" defaultRowHeight="13"/>
  <cols>
    <col min="1" max="1" width="0.81640625" customWidth="1"/>
    <col min="2" max="2" width="3.6328125" customWidth="1"/>
    <col min="3" max="3" width="18.6328125" customWidth="1"/>
    <col min="4" max="5" width="0.81640625" customWidth="1"/>
    <col min="6" max="6" width="3.6328125" customWidth="1"/>
    <col min="7" max="7" width="18.6328125" customWidth="1"/>
    <col min="8" max="9" width="0.81640625" customWidth="1"/>
    <col min="10" max="10" width="3.6328125" customWidth="1"/>
    <col min="11" max="11" width="18.6328125" customWidth="1"/>
    <col min="12" max="13" width="0.81640625" customWidth="1"/>
    <col min="14" max="14" width="3.6328125" customWidth="1"/>
    <col min="15" max="15" width="18.6328125" customWidth="1"/>
    <col min="16" max="16" width="0.81640625" customWidth="1"/>
    <col min="17" max="17" width="12" bestFit="1" customWidth="1"/>
  </cols>
  <sheetData>
    <row r="1" spans="1:18" ht="12" customHeight="1" thickBot="1">
      <c r="Q1" s="314" t="s">
        <v>276</v>
      </c>
    </row>
    <row r="2" spans="1:18" ht="23.4" customHeight="1" thickBot="1">
      <c r="B2" s="1005" t="str" cm="1">
        <f t="array" ref="B2">IFERROR(_xlfn.IFS(入力!B16="〇","第"&amp;入力!D16&amp;"回全日本バレーボール小学生大会",入力!B17="〇","第"&amp;入力!D17&amp;"回兵庫県小学生バレーボール選手権大会",入力!B18="〇",入力!C18),"")</f>
        <v/>
      </c>
      <c r="C2" s="1006"/>
      <c r="D2" s="1006"/>
      <c r="E2" s="1006"/>
      <c r="F2" s="1006"/>
      <c r="G2" s="1007"/>
      <c r="O2" s="131" t="str">
        <f>入力!$B$1</f>
        <v>ver１４</v>
      </c>
      <c r="Q2" s="398" t="str" cm="1">
        <f t="array" ref="Q2">IFERROR(_xlfn.IFS(入力!B16="〇",②全日本!T2,入力!B17="〇",③選手権!S2,入力!B18="〇",④各種大会!S2),"")</f>
        <v/>
      </c>
      <c r="R2" s="388" t="s">
        <v>277</v>
      </c>
    </row>
    <row r="3" spans="1:18" ht="6" customHeight="1">
      <c r="B3" s="13"/>
      <c r="C3" s="13"/>
      <c r="D3" s="13"/>
      <c r="E3" s="13"/>
      <c r="F3" s="13"/>
      <c r="G3" s="13"/>
    </row>
    <row r="4" spans="1:18" ht="12" customHeight="1" thickBot="1">
      <c r="A4" s="22"/>
      <c r="B4" s="137"/>
      <c r="C4" s="138"/>
      <c r="D4" s="23"/>
      <c r="E4" s="22"/>
      <c r="F4" s="137"/>
      <c r="G4" s="139"/>
      <c r="H4" s="23"/>
      <c r="I4" s="22"/>
      <c r="J4" s="137"/>
      <c r="K4" s="138"/>
      <c r="L4" s="23"/>
      <c r="M4" s="22"/>
      <c r="N4" s="137"/>
      <c r="O4" s="138"/>
      <c r="P4" s="23"/>
    </row>
    <row r="5" spans="1:18" ht="20.149999999999999" customHeight="1">
      <c r="A5" s="24"/>
      <c r="B5" s="254"/>
      <c r="C5" s="140" t="str">
        <f>IF(Q2="","",Q2)</f>
        <v/>
      </c>
      <c r="D5" s="25"/>
      <c r="E5" s="24"/>
      <c r="F5" s="254"/>
      <c r="G5" s="141" t="str">
        <f>+C5</f>
        <v/>
      </c>
      <c r="H5" s="25"/>
      <c r="I5" s="24"/>
      <c r="J5" s="254"/>
      <c r="K5" s="141" t="str">
        <f>+C5</f>
        <v/>
      </c>
      <c r="L5" s="25"/>
      <c r="M5" s="24"/>
      <c r="N5" s="254"/>
      <c r="O5" s="141" t="str">
        <f>+C5</f>
        <v/>
      </c>
      <c r="P5" s="25"/>
    </row>
    <row r="6" spans="1:18" ht="20.149999999999999" customHeight="1">
      <c r="A6" s="26"/>
      <c r="B6" s="255" t="s">
        <v>60</v>
      </c>
      <c r="C6" s="142" t="s">
        <v>61</v>
      </c>
      <c r="D6" s="25"/>
      <c r="E6" s="26"/>
      <c r="F6" s="255" t="s">
        <v>60</v>
      </c>
      <c r="G6" s="142" t="s">
        <v>61</v>
      </c>
      <c r="H6" s="25"/>
      <c r="I6" s="26"/>
      <c r="J6" s="255" t="s">
        <v>60</v>
      </c>
      <c r="K6" s="142" t="s">
        <v>61</v>
      </c>
      <c r="L6" s="25"/>
      <c r="M6" s="26"/>
      <c r="N6" s="255" t="s">
        <v>60</v>
      </c>
      <c r="O6" s="142" t="s">
        <v>61</v>
      </c>
      <c r="P6" s="25"/>
    </row>
    <row r="7" spans="1:18" ht="20.149999999999999" customHeight="1">
      <c r="A7" s="24"/>
      <c r="B7" s="241" t="e" cm="1">
        <f t="array" ref="B7">_xlfn.IFS(入力!$B$16="〇",IF(②全日本!A20="","",②全日本!A20),入力!$B$17="〇",IF(③選手権!A17="","",③選手権!A17),入力!$B$18="〇",IF(④各種大会!A16="","",④各種大会!A16))</f>
        <v>#N/A</v>
      </c>
      <c r="C7" s="143" t="e" cm="1">
        <f t="array" ref="C7">_xlfn.IFS(入力!$B$16="〇",IF(②全日本!B20="","",②全日本!B20),入力!$B$17="〇",IF(③選手権!B17="","",③選手権!B17),入力!$B$18="〇",IF(④各種大会!B16="","",④各種大会!B16))</f>
        <v>#N/A</v>
      </c>
      <c r="D7" s="25"/>
      <c r="E7" s="24"/>
      <c r="F7" s="241" t="e">
        <f>+B7</f>
        <v>#N/A</v>
      </c>
      <c r="G7" s="143" t="e">
        <f>+C7</f>
        <v>#N/A</v>
      </c>
      <c r="H7" s="25"/>
      <c r="I7" s="24"/>
      <c r="J7" s="241" t="e">
        <f>+B7</f>
        <v>#N/A</v>
      </c>
      <c r="K7" s="143" t="e">
        <f>+C7</f>
        <v>#N/A</v>
      </c>
      <c r="L7" s="25"/>
      <c r="M7" s="24"/>
      <c r="N7" s="241" t="e">
        <f>+B7</f>
        <v>#N/A</v>
      </c>
      <c r="O7" s="143" t="e">
        <f>+C7</f>
        <v>#N/A</v>
      </c>
      <c r="P7" s="25"/>
    </row>
    <row r="8" spans="1:18" ht="20.149999999999999" customHeight="1">
      <c r="A8" s="24"/>
      <c r="B8" s="241" t="e" cm="1">
        <f t="array" ref="B8">_xlfn.IFS(入力!$B$16="〇",IF(②全日本!A21="","",②全日本!A21),入力!$B$17="〇",IF(③選手権!A18="","",③選手権!A18),入力!$B$18="〇",IF(④各種大会!A17="","",④各種大会!A17))</f>
        <v>#N/A</v>
      </c>
      <c r="C8" s="143" t="e" cm="1">
        <f t="array" ref="C8">_xlfn.IFS(入力!$B$16="〇",IF(②全日本!B21="","",②全日本!B21),入力!$B$17="〇",IF(③選手権!B18="","",③選手権!B18),入力!$B$18="〇",IF(④各種大会!B17="","",④各種大会!B17))</f>
        <v>#N/A</v>
      </c>
      <c r="D8" s="25"/>
      <c r="E8" s="24"/>
      <c r="F8" s="241" t="e">
        <f t="shared" ref="F8:G17" si="0">+B8</f>
        <v>#N/A</v>
      </c>
      <c r="G8" s="143" t="e">
        <f t="shared" si="0"/>
        <v>#N/A</v>
      </c>
      <c r="H8" s="25"/>
      <c r="I8" s="24"/>
      <c r="J8" s="241" t="e">
        <f t="shared" ref="J8:K17" si="1">+B8</f>
        <v>#N/A</v>
      </c>
      <c r="K8" s="143" t="e">
        <f t="shared" si="1"/>
        <v>#N/A</v>
      </c>
      <c r="L8" s="25"/>
      <c r="M8" s="24"/>
      <c r="N8" s="241" t="e">
        <f t="shared" ref="N8:O17" si="2">+B8</f>
        <v>#N/A</v>
      </c>
      <c r="O8" s="143" t="e">
        <f t="shared" si="2"/>
        <v>#N/A</v>
      </c>
      <c r="P8" s="25"/>
    </row>
    <row r="9" spans="1:18" ht="20.149999999999999" customHeight="1">
      <c r="A9" s="24"/>
      <c r="B9" s="241" t="e" cm="1">
        <f t="array" ref="B9">_xlfn.IFS(入力!$B$16="〇",IF(②全日本!A22="","",②全日本!A22),入力!$B$17="〇",IF(③選手権!A19="","",③選手権!A19),入力!$B$18="〇",IF(④各種大会!A18="","",④各種大会!A18))</f>
        <v>#N/A</v>
      </c>
      <c r="C9" s="143" t="e" cm="1">
        <f t="array" ref="C9">_xlfn.IFS(入力!$B$16="〇",IF(②全日本!B22="","",②全日本!B22),入力!$B$17="〇",IF(③選手権!B19="","",③選手権!B19),入力!$B$18="〇",IF(④各種大会!B18="","",④各種大会!B18))</f>
        <v>#N/A</v>
      </c>
      <c r="D9" s="25"/>
      <c r="E9" s="24"/>
      <c r="F9" s="241" t="e">
        <f t="shared" si="0"/>
        <v>#N/A</v>
      </c>
      <c r="G9" s="143" t="e">
        <f t="shared" si="0"/>
        <v>#N/A</v>
      </c>
      <c r="H9" s="25"/>
      <c r="I9" s="24"/>
      <c r="J9" s="241" t="e">
        <f t="shared" si="1"/>
        <v>#N/A</v>
      </c>
      <c r="K9" s="143" t="e">
        <f t="shared" si="1"/>
        <v>#N/A</v>
      </c>
      <c r="L9" s="25"/>
      <c r="M9" s="24"/>
      <c r="N9" s="241" t="e">
        <f t="shared" si="2"/>
        <v>#N/A</v>
      </c>
      <c r="O9" s="143" t="e">
        <f t="shared" si="2"/>
        <v>#N/A</v>
      </c>
      <c r="P9" s="25"/>
    </row>
    <row r="10" spans="1:18" ht="20.149999999999999" customHeight="1">
      <c r="A10" s="24"/>
      <c r="B10" s="241" t="e" cm="1">
        <f t="array" ref="B10">_xlfn.IFS(入力!$B$16="〇",IF(②全日本!A23="","",②全日本!A23),入力!$B$17="〇",IF(③選手権!A20="","",③選手権!A20),入力!$B$18="〇",IF(④各種大会!A19="","",④各種大会!A19))</f>
        <v>#N/A</v>
      </c>
      <c r="C10" s="143" t="e" cm="1">
        <f t="array" ref="C10">_xlfn.IFS(入力!$B$16="〇",IF(②全日本!B23="","",②全日本!B23),入力!$B$17="〇",IF(③選手権!B20="","",③選手権!B20),入力!$B$18="〇",IF(④各種大会!B19="","",④各種大会!B19))</f>
        <v>#N/A</v>
      </c>
      <c r="D10" s="25"/>
      <c r="E10" s="24"/>
      <c r="F10" s="241" t="e">
        <f t="shared" si="0"/>
        <v>#N/A</v>
      </c>
      <c r="G10" s="143" t="e">
        <f t="shared" si="0"/>
        <v>#N/A</v>
      </c>
      <c r="H10" s="25"/>
      <c r="I10" s="24"/>
      <c r="J10" s="241" t="e">
        <f t="shared" si="1"/>
        <v>#N/A</v>
      </c>
      <c r="K10" s="143" t="e">
        <f t="shared" si="1"/>
        <v>#N/A</v>
      </c>
      <c r="L10" s="25"/>
      <c r="M10" s="24"/>
      <c r="N10" s="241" t="e">
        <f t="shared" si="2"/>
        <v>#N/A</v>
      </c>
      <c r="O10" s="143" t="e">
        <f t="shared" si="2"/>
        <v>#N/A</v>
      </c>
      <c r="P10" s="25"/>
    </row>
    <row r="11" spans="1:18" ht="20.149999999999999" customHeight="1">
      <c r="A11" s="24"/>
      <c r="B11" s="241" t="e" cm="1">
        <f t="array" ref="B11">_xlfn.IFS(入力!$B$16="〇",IF(②全日本!A24="","",②全日本!A24),入力!$B$17="〇",IF(③選手権!A21="","",③選手権!A21),入力!$B$18="〇",IF(④各種大会!A20="","",④各種大会!A20))</f>
        <v>#N/A</v>
      </c>
      <c r="C11" s="143" t="e" cm="1">
        <f t="array" ref="C11">_xlfn.IFS(入力!$B$16="〇",IF(②全日本!B24="","",②全日本!B24),入力!$B$17="〇",IF(③選手権!B21="","",③選手権!B21),入力!$B$18="〇",IF(④各種大会!B20="","",④各種大会!B20))</f>
        <v>#N/A</v>
      </c>
      <c r="D11" s="25"/>
      <c r="E11" s="24"/>
      <c r="F11" s="241" t="e">
        <f t="shared" si="0"/>
        <v>#N/A</v>
      </c>
      <c r="G11" s="143" t="e">
        <f t="shared" si="0"/>
        <v>#N/A</v>
      </c>
      <c r="H11" s="25"/>
      <c r="I11" s="24"/>
      <c r="J11" s="241" t="e">
        <f t="shared" si="1"/>
        <v>#N/A</v>
      </c>
      <c r="K11" s="143" t="e">
        <f t="shared" si="1"/>
        <v>#N/A</v>
      </c>
      <c r="L11" s="25"/>
      <c r="M11" s="24"/>
      <c r="N11" s="241" t="e">
        <f t="shared" si="2"/>
        <v>#N/A</v>
      </c>
      <c r="O11" s="143" t="e">
        <f t="shared" si="2"/>
        <v>#N/A</v>
      </c>
      <c r="P11" s="25"/>
    </row>
    <row r="12" spans="1:18" ht="20.149999999999999" customHeight="1">
      <c r="A12" s="24"/>
      <c r="B12" s="241" t="e" cm="1">
        <f t="array" ref="B12">_xlfn.IFS(入力!$B$16="〇",IF(②全日本!A25="","",②全日本!A25),入力!$B$17="〇",IF(③選手権!A22="","",③選手権!A22),入力!$B$18="〇",IF(④各種大会!A21="","",④各種大会!A21))</f>
        <v>#N/A</v>
      </c>
      <c r="C12" s="143" t="e" cm="1">
        <f t="array" ref="C12">_xlfn.IFS(入力!$B$16="〇",IF(②全日本!B25="","",②全日本!B25),入力!$B$17="〇",IF(③選手権!B22="","",③選手権!B22),入力!$B$18="〇",IF(④各種大会!B21="","",④各種大会!B21))</f>
        <v>#N/A</v>
      </c>
      <c r="D12" s="25"/>
      <c r="E12" s="24"/>
      <c r="F12" s="241" t="e">
        <f t="shared" si="0"/>
        <v>#N/A</v>
      </c>
      <c r="G12" s="143" t="e">
        <f t="shared" si="0"/>
        <v>#N/A</v>
      </c>
      <c r="H12" s="25"/>
      <c r="I12" s="24"/>
      <c r="J12" s="241" t="e">
        <f t="shared" si="1"/>
        <v>#N/A</v>
      </c>
      <c r="K12" s="143" t="e">
        <f t="shared" si="1"/>
        <v>#N/A</v>
      </c>
      <c r="L12" s="25"/>
      <c r="M12" s="24"/>
      <c r="N12" s="241" t="e">
        <f t="shared" si="2"/>
        <v>#N/A</v>
      </c>
      <c r="O12" s="143" t="e">
        <f t="shared" si="2"/>
        <v>#N/A</v>
      </c>
      <c r="P12" s="25"/>
    </row>
    <row r="13" spans="1:18" ht="20.149999999999999" customHeight="1">
      <c r="A13" s="24"/>
      <c r="B13" s="241" t="e" cm="1">
        <f t="array" ref="B13">_xlfn.IFS(入力!$B$16="〇",IF(②全日本!A26="","",②全日本!A26),入力!$B$17="〇",IF(③選手権!A23="","",③選手権!A23),入力!$B$18="〇",IF(④各種大会!A22="","",④各種大会!A22))</f>
        <v>#N/A</v>
      </c>
      <c r="C13" s="143" t="e" cm="1">
        <f t="array" ref="C13">_xlfn.IFS(入力!$B$16="〇",IF(②全日本!B26="","",②全日本!B26),入力!$B$17="〇",IF(③選手権!B23="","",③選手権!B23),入力!$B$18="〇",IF(④各種大会!B22="","",④各種大会!B22))</f>
        <v>#N/A</v>
      </c>
      <c r="D13" s="25"/>
      <c r="E13" s="24"/>
      <c r="F13" s="241" t="e">
        <f t="shared" si="0"/>
        <v>#N/A</v>
      </c>
      <c r="G13" s="143" t="e">
        <f t="shared" si="0"/>
        <v>#N/A</v>
      </c>
      <c r="H13" s="25"/>
      <c r="I13" s="24"/>
      <c r="J13" s="241" t="e">
        <f t="shared" si="1"/>
        <v>#N/A</v>
      </c>
      <c r="K13" s="143" t="e">
        <f t="shared" si="1"/>
        <v>#N/A</v>
      </c>
      <c r="L13" s="25"/>
      <c r="M13" s="24"/>
      <c r="N13" s="241" t="e">
        <f t="shared" si="2"/>
        <v>#N/A</v>
      </c>
      <c r="O13" s="143" t="e">
        <f t="shared" si="2"/>
        <v>#N/A</v>
      </c>
      <c r="P13" s="25"/>
    </row>
    <row r="14" spans="1:18" ht="20.149999999999999" customHeight="1">
      <c r="A14" s="24"/>
      <c r="B14" s="241" t="e" cm="1">
        <f t="array" ref="B14">_xlfn.IFS(入力!$B$16="〇",IF(②全日本!A27="","",②全日本!A27),入力!$B$17="〇",IF(③選手権!A24="","",③選手権!A24),入力!$B$18="〇",IF(④各種大会!A23="","",④各種大会!A23))</f>
        <v>#N/A</v>
      </c>
      <c r="C14" s="143" t="e" cm="1">
        <f t="array" ref="C14">_xlfn.IFS(入力!$B$16="〇",IF(②全日本!B27="","",②全日本!B27),入力!$B$17="〇",IF(③選手権!B24="","",③選手権!B24),入力!$B$18="〇",IF(④各種大会!B23="","",④各種大会!B23))</f>
        <v>#N/A</v>
      </c>
      <c r="D14" s="25"/>
      <c r="E14" s="24"/>
      <c r="F14" s="241" t="e">
        <f t="shared" si="0"/>
        <v>#N/A</v>
      </c>
      <c r="G14" s="143" t="e">
        <f t="shared" si="0"/>
        <v>#N/A</v>
      </c>
      <c r="H14" s="25"/>
      <c r="I14" s="24"/>
      <c r="J14" s="241" t="e">
        <f t="shared" si="1"/>
        <v>#N/A</v>
      </c>
      <c r="K14" s="143" t="e">
        <f t="shared" si="1"/>
        <v>#N/A</v>
      </c>
      <c r="L14" s="25"/>
      <c r="M14" s="24"/>
      <c r="N14" s="241" t="e">
        <f t="shared" si="2"/>
        <v>#N/A</v>
      </c>
      <c r="O14" s="143" t="e">
        <f t="shared" si="2"/>
        <v>#N/A</v>
      </c>
      <c r="P14" s="25"/>
    </row>
    <row r="15" spans="1:18" ht="20.149999999999999" customHeight="1">
      <c r="A15" s="24"/>
      <c r="B15" s="241" t="e" cm="1">
        <f t="array" ref="B15">_xlfn.IFS(入力!$B$16="〇",IF(②全日本!A28="","",②全日本!A28),入力!$B$17="〇",IF(③選手権!A25="","",③選手権!A25),入力!$B$18="〇",IF(④各種大会!A24="","",④各種大会!A24))</f>
        <v>#N/A</v>
      </c>
      <c r="C15" s="143" t="e" cm="1">
        <f t="array" ref="C15">_xlfn.IFS(入力!$B$16="〇",IF(②全日本!B28="","",②全日本!B28),入力!$B$17="〇",IF(③選手権!B25="","",③選手権!B25),入力!$B$18="〇",IF(④各種大会!B24="","",④各種大会!B24))</f>
        <v>#N/A</v>
      </c>
      <c r="D15" s="25"/>
      <c r="E15" s="24"/>
      <c r="F15" s="241" t="e">
        <f t="shared" si="0"/>
        <v>#N/A</v>
      </c>
      <c r="G15" s="143" t="e">
        <f t="shared" si="0"/>
        <v>#N/A</v>
      </c>
      <c r="H15" s="25"/>
      <c r="I15" s="24"/>
      <c r="J15" s="241" t="e">
        <f t="shared" si="1"/>
        <v>#N/A</v>
      </c>
      <c r="K15" s="143" t="e">
        <f t="shared" si="1"/>
        <v>#N/A</v>
      </c>
      <c r="L15" s="25"/>
      <c r="M15" s="24"/>
      <c r="N15" s="241" t="e">
        <f t="shared" si="2"/>
        <v>#N/A</v>
      </c>
      <c r="O15" s="143" t="e">
        <f t="shared" si="2"/>
        <v>#N/A</v>
      </c>
      <c r="P15" s="25"/>
    </row>
    <row r="16" spans="1:18" ht="20.149999999999999" customHeight="1">
      <c r="A16" s="24"/>
      <c r="B16" s="241" t="e" cm="1">
        <f t="array" ref="B16">_xlfn.IFS(入力!$B$16="〇",IF(②全日本!A29="","",②全日本!A29),入力!$B$17="〇",IF(③選手権!A26="","",③選手権!A26),入力!$B$18="〇",IF(④各種大会!A25="","",④各種大会!A25))</f>
        <v>#N/A</v>
      </c>
      <c r="C16" s="143" t="e" cm="1">
        <f t="array" ref="C16">_xlfn.IFS(入力!$B$16="〇",IF(②全日本!B29="","",②全日本!B29),入力!$B$17="〇",IF(③選手権!B26="","",③選手権!B26),入力!$B$18="〇",IF(④各種大会!B25="","",④各種大会!B25))</f>
        <v>#N/A</v>
      </c>
      <c r="D16" s="25"/>
      <c r="E16" s="24"/>
      <c r="F16" s="241" t="e">
        <f t="shared" si="0"/>
        <v>#N/A</v>
      </c>
      <c r="G16" s="143" t="e">
        <f t="shared" si="0"/>
        <v>#N/A</v>
      </c>
      <c r="H16" s="25"/>
      <c r="I16" s="24"/>
      <c r="J16" s="241" t="e">
        <f t="shared" si="1"/>
        <v>#N/A</v>
      </c>
      <c r="K16" s="143" t="e">
        <f t="shared" si="1"/>
        <v>#N/A</v>
      </c>
      <c r="L16" s="25"/>
      <c r="M16" s="24"/>
      <c r="N16" s="241" t="e">
        <f t="shared" si="2"/>
        <v>#N/A</v>
      </c>
      <c r="O16" s="143" t="e">
        <f t="shared" si="2"/>
        <v>#N/A</v>
      </c>
      <c r="P16" s="25"/>
    </row>
    <row r="17" spans="1:16" ht="20.149999999999999" customHeight="1">
      <c r="A17" s="24"/>
      <c r="B17" s="241" t="e" cm="1">
        <f t="array" ref="B17">_xlfn.IFS(入力!$B$16="〇",IF(②全日本!A30="","",②全日本!A30),入力!$B$17="〇",IF(③選手権!A27="","",③選手権!A27),入力!$B$18="〇",IF(④各種大会!A26="","",④各種大会!A26))</f>
        <v>#N/A</v>
      </c>
      <c r="C17" s="143" t="e" cm="1">
        <f t="array" ref="C17">_xlfn.IFS(入力!$B$16="〇",IF(②全日本!B30="","",②全日本!B30),入力!$B$17="〇",IF(③選手権!B27="","",③選手権!B27),入力!$B$18="〇",IF(④各種大会!B26="","",④各種大会!B26))</f>
        <v>#N/A</v>
      </c>
      <c r="D17" s="25"/>
      <c r="E17" s="24"/>
      <c r="F17" s="241" t="e">
        <f t="shared" si="0"/>
        <v>#N/A</v>
      </c>
      <c r="G17" s="143" t="e">
        <f t="shared" si="0"/>
        <v>#N/A</v>
      </c>
      <c r="H17" s="25"/>
      <c r="I17" s="24"/>
      <c r="J17" s="241" t="e">
        <f t="shared" si="1"/>
        <v>#N/A</v>
      </c>
      <c r="K17" s="143" t="e">
        <f t="shared" si="1"/>
        <v>#N/A</v>
      </c>
      <c r="L17" s="25"/>
      <c r="M17" s="24"/>
      <c r="N17" s="241" t="e">
        <f t="shared" si="2"/>
        <v>#N/A</v>
      </c>
      <c r="O17" s="143" t="e">
        <f t="shared" si="2"/>
        <v>#N/A</v>
      </c>
      <c r="P17" s="25"/>
    </row>
    <row r="18" spans="1:16" ht="20.149999999999999" customHeight="1">
      <c r="A18" s="24"/>
      <c r="B18" s="256" t="e" cm="1">
        <f t="array" ref="B18">_xlfn.IFS(入力!$B$16="〇",IF(②全日本!A31="","",②全日本!A31),入力!$B$17="〇",IF(③選手権!A28="","",③選手権!A28),入力!$B$18="〇",IF(④各種大会!A27="","",④各種大会!A27))</f>
        <v>#N/A</v>
      </c>
      <c r="C18" s="253" t="e" cm="1">
        <f t="array" ref="C18">_xlfn.IFS(入力!$B$16="〇",IF(②全日本!B31="","",②全日本!B31),入力!$B$17="〇",IF(③選手権!B28="","",③選手権!B28),入力!$B$18="〇",IF(④各種大会!B27="","",④各種大会!B27))</f>
        <v>#N/A</v>
      </c>
      <c r="D18" s="25"/>
      <c r="E18" s="24"/>
      <c r="F18" s="256" t="e">
        <f t="shared" ref="F18:F20" si="3">+B18</f>
        <v>#N/A</v>
      </c>
      <c r="G18" s="253" t="e">
        <f t="shared" ref="G18:G20" si="4">+C18</f>
        <v>#N/A</v>
      </c>
      <c r="H18" s="25"/>
      <c r="I18" s="24"/>
      <c r="J18" s="256" t="e">
        <f t="shared" ref="J18:J20" si="5">+B18</f>
        <v>#N/A</v>
      </c>
      <c r="K18" s="253" t="e">
        <f t="shared" ref="K18:K20" si="6">+C18</f>
        <v>#N/A</v>
      </c>
      <c r="L18" s="25"/>
      <c r="M18" s="24"/>
      <c r="N18" s="256" t="e">
        <f t="shared" ref="N18:N20" si="7">+B18</f>
        <v>#N/A</v>
      </c>
      <c r="O18" s="253" t="e">
        <f t="shared" ref="O18:O20" si="8">+C18</f>
        <v>#N/A</v>
      </c>
      <c r="P18" s="25"/>
    </row>
    <row r="19" spans="1:16" ht="20.149999999999999" customHeight="1">
      <c r="A19" s="24"/>
      <c r="B19" s="256" t="e" cm="1">
        <f t="array" ref="B19">_xlfn.IFS(入力!$B$16="〇",IF(②全日本!A32="","",②全日本!A32),入力!$B$17="〇",IF(③選手権!A29="","",③選手権!A29),入力!$B$18="〇",IF(④各種大会!A28="","",④各種大会!A28))</f>
        <v>#N/A</v>
      </c>
      <c r="C19" s="253" t="e" cm="1">
        <f t="array" ref="C19">_xlfn.IFS(入力!$B$16="〇",IF(②全日本!B32="","",②全日本!B32),入力!$B$17="〇",IF(③選手権!B29="","",③選手権!B29),入力!$B$18="〇",IF(④各種大会!B28="","",④各種大会!B28))</f>
        <v>#N/A</v>
      </c>
      <c r="D19" s="25"/>
      <c r="E19" s="24"/>
      <c r="F19" s="256" t="e">
        <f t="shared" si="3"/>
        <v>#N/A</v>
      </c>
      <c r="G19" s="253" t="e">
        <f t="shared" si="4"/>
        <v>#N/A</v>
      </c>
      <c r="H19" s="25"/>
      <c r="I19" s="24"/>
      <c r="J19" s="256" t="e">
        <f t="shared" si="5"/>
        <v>#N/A</v>
      </c>
      <c r="K19" s="253" t="e">
        <f t="shared" si="6"/>
        <v>#N/A</v>
      </c>
      <c r="L19" s="25"/>
      <c r="M19" s="24"/>
      <c r="N19" s="256" t="e">
        <f t="shared" si="7"/>
        <v>#N/A</v>
      </c>
      <c r="O19" s="253" t="e">
        <f t="shared" si="8"/>
        <v>#N/A</v>
      </c>
      <c r="P19" s="25"/>
    </row>
    <row r="20" spans="1:16" ht="20.149999999999999" customHeight="1" thickBot="1">
      <c r="A20" s="27"/>
      <c r="B20" s="242" t="e" cm="1">
        <f t="array" ref="B20">_xlfn.IFS(入力!$B$16="〇",IF(②全日本!A33="","",②全日本!A33),入力!$B$17="〇",IF(③選手権!A30="","",③選手権!A30),入力!$B$18="〇",IF(④各種大会!A29="","",④各種大会!A29))</f>
        <v>#N/A</v>
      </c>
      <c r="C20" s="144" t="e" cm="1">
        <f t="array" ref="C20">_xlfn.IFS(入力!$B$16="〇",IF(②全日本!B33="","",②全日本!B33),入力!$B$17="〇",IF(③選手権!B30="","",③選手権!B30),入力!$B$18="〇",IF(④各種大会!B29="","",④各種大会!B29))</f>
        <v>#N/A</v>
      </c>
      <c r="D20" s="25"/>
      <c r="E20" s="27"/>
      <c r="F20" s="242" t="e">
        <f t="shared" si="3"/>
        <v>#N/A</v>
      </c>
      <c r="G20" s="144" t="e">
        <f t="shared" si="4"/>
        <v>#N/A</v>
      </c>
      <c r="H20" s="25"/>
      <c r="I20" s="27"/>
      <c r="J20" s="242" t="e">
        <f t="shared" si="5"/>
        <v>#N/A</v>
      </c>
      <c r="K20" s="144" t="e">
        <f t="shared" si="6"/>
        <v>#N/A</v>
      </c>
      <c r="L20" s="25"/>
      <c r="M20" s="27"/>
      <c r="N20" s="242" t="e">
        <f t="shared" si="7"/>
        <v>#N/A</v>
      </c>
      <c r="O20" s="144" t="e">
        <f t="shared" si="8"/>
        <v>#N/A</v>
      </c>
      <c r="P20" s="25"/>
    </row>
    <row r="21" spans="1:16">
      <c r="A21" s="27"/>
      <c r="B21" s="145" t="s">
        <v>63</v>
      </c>
      <c r="C21" s="146"/>
      <c r="D21" s="25"/>
      <c r="E21" s="27"/>
      <c r="F21" s="145" t="s">
        <v>63</v>
      </c>
      <c r="G21" s="146"/>
      <c r="H21" s="25"/>
      <c r="I21" s="27"/>
      <c r="J21" s="145" t="s">
        <v>63</v>
      </c>
      <c r="K21" s="146"/>
      <c r="L21" s="25"/>
      <c r="M21" s="27"/>
      <c r="N21" s="145" t="s">
        <v>63</v>
      </c>
      <c r="O21" s="146"/>
      <c r="P21" s="25"/>
    </row>
    <row r="22" spans="1:16" ht="17.399999999999999" customHeight="1">
      <c r="A22" s="130"/>
      <c r="B22" s="222" t="str" cm="1">
        <f t="array" ref="B22">IFERROR(_xlfn.IFS(入力!B16="〇",INDEX(②全日本!A20:D33,MATCH("☆",②全日本!Y20:Y33,0),1),入力!B17="〇",INDEX(③選手権!A17:D30,MATCH("☆",③選手権!Y17:Y30,0),1),入力!B18="〇",INDEX(④各種大会!A16:D29,MATCH("☆",④各種大会!Y16:Y29,0),1)),"")</f>
        <v/>
      </c>
      <c r="C22" s="240" t="str">
        <f>IF($B$22="","",VLOOKUP($B$22,B7:C20,2,FALSE))</f>
        <v/>
      </c>
      <c r="D22" s="25"/>
      <c r="E22" s="130"/>
      <c r="F22" s="222" t="str">
        <f>IF($B22="","",$B22)</f>
        <v/>
      </c>
      <c r="G22" s="240" t="str">
        <f>IF($C22="","",$C22)</f>
        <v/>
      </c>
      <c r="H22" s="25"/>
      <c r="I22" s="130"/>
      <c r="J22" s="222" t="str">
        <f>IF($B22="","",$B22)</f>
        <v/>
      </c>
      <c r="K22" s="240" t="str">
        <f>IF($C22="","",$C22)</f>
        <v/>
      </c>
      <c r="L22" s="25"/>
      <c r="M22" s="130"/>
      <c r="N22" s="222" t="str">
        <f>IF($B22="","",$B22)</f>
        <v/>
      </c>
      <c r="O22" s="240" t="str">
        <f>IF($C22="","",$C22)</f>
        <v/>
      </c>
      <c r="P22" s="25"/>
    </row>
    <row r="23" spans="1:16" ht="25.25" customHeight="1" thickBot="1">
      <c r="A23" s="27"/>
      <c r="B23" s="147" t="s">
        <v>42</v>
      </c>
      <c r="C23" s="239" t="e">
        <f>IF(INDEX(入力!$B$30:$Q$38,MATCH($B$23,入力!$C$30:$C$38,0),3)="","",INDEX(入力!$B$30:$Q$38,MATCH($B$23,入力!$C$30:$C$38,0),3))</f>
        <v>#N/A</v>
      </c>
      <c r="D23" s="25"/>
      <c r="E23" s="27"/>
      <c r="F23" s="147" t="s">
        <v>42</v>
      </c>
      <c r="G23" s="239" t="e">
        <f>IF($C23="","",$C23)</f>
        <v>#N/A</v>
      </c>
      <c r="H23" s="25"/>
      <c r="I23" s="27"/>
      <c r="J23" s="147" t="s">
        <v>42</v>
      </c>
      <c r="K23" s="239" t="e">
        <f>IF($C23="","",$C23)</f>
        <v>#N/A</v>
      </c>
      <c r="L23" s="25"/>
      <c r="M23" s="27"/>
      <c r="N23" s="147" t="s">
        <v>42</v>
      </c>
      <c r="O23" s="239" t="e">
        <f>IF($C23="","",$C23)</f>
        <v>#N/A</v>
      </c>
      <c r="P23" s="25"/>
    </row>
    <row r="24" spans="1:16" ht="13.25" customHeight="1">
      <c r="A24" s="28"/>
      <c r="B24" s="148"/>
      <c r="C24" s="149" t="s">
        <v>62</v>
      </c>
      <c r="D24" s="29"/>
      <c r="E24" s="28"/>
      <c r="F24" s="148"/>
      <c r="G24" s="149" t="s">
        <v>62</v>
      </c>
      <c r="H24" s="29"/>
      <c r="I24" s="28"/>
      <c r="J24" s="148"/>
      <c r="K24" s="149" t="s">
        <v>62</v>
      </c>
      <c r="L24" s="29"/>
      <c r="M24" s="28"/>
      <c r="N24" s="148"/>
      <c r="O24" s="149" t="s">
        <v>62</v>
      </c>
      <c r="P24" s="29"/>
    </row>
    <row r="25" spans="1:16" ht="13.25" customHeight="1" thickBot="1">
      <c r="A25" s="22"/>
      <c r="B25" s="137"/>
      <c r="C25" s="138"/>
      <c r="D25" s="23"/>
      <c r="E25" s="22"/>
      <c r="F25" s="137"/>
      <c r="G25" s="138"/>
      <c r="H25" s="23"/>
      <c r="I25" s="22"/>
      <c r="J25" s="137"/>
      <c r="K25" s="138"/>
      <c r="L25" s="23"/>
      <c r="M25" s="22"/>
      <c r="N25" s="137"/>
      <c r="O25" s="138"/>
      <c r="P25" s="23"/>
    </row>
    <row r="26" spans="1:16" ht="20.149999999999999" customHeight="1">
      <c r="A26" s="24"/>
      <c r="B26" s="254"/>
      <c r="C26" s="141" t="str">
        <f>+C5</f>
        <v/>
      </c>
      <c r="D26" s="25"/>
      <c r="E26" s="24"/>
      <c r="F26" s="254"/>
      <c r="G26" s="141" t="str">
        <f>+C5</f>
        <v/>
      </c>
      <c r="H26" s="150"/>
      <c r="I26" s="151"/>
      <c r="J26" s="257"/>
      <c r="K26" s="141" t="str">
        <f>+C5</f>
        <v/>
      </c>
      <c r="L26" s="150"/>
      <c r="M26" s="151"/>
      <c r="N26" s="257"/>
      <c r="O26" s="141" t="str">
        <f>+C5</f>
        <v/>
      </c>
      <c r="P26" s="25"/>
    </row>
    <row r="27" spans="1:16" ht="20.149999999999999" customHeight="1">
      <c r="A27" s="26"/>
      <c r="B27" s="255" t="s">
        <v>60</v>
      </c>
      <c r="C27" s="142" t="s">
        <v>61</v>
      </c>
      <c r="D27" s="25"/>
      <c r="E27" s="26"/>
      <c r="F27" s="255" t="s">
        <v>60</v>
      </c>
      <c r="G27" s="142" t="s">
        <v>61</v>
      </c>
      <c r="H27" s="25"/>
      <c r="I27" s="26"/>
      <c r="J27" s="255" t="s">
        <v>60</v>
      </c>
      <c r="K27" s="142" t="s">
        <v>61</v>
      </c>
      <c r="L27" s="25"/>
      <c r="M27" s="26"/>
      <c r="N27" s="255" t="s">
        <v>60</v>
      </c>
      <c r="O27" s="142" t="s">
        <v>61</v>
      </c>
      <c r="P27" s="25"/>
    </row>
    <row r="28" spans="1:16" ht="20.149999999999999" customHeight="1">
      <c r="A28" s="24"/>
      <c r="B28" s="241" t="e">
        <f t="shared" ref="B28:C38" si="9">+B7</f>
        <v>#N/A</v>
      </c>
      <c r="C28" s="143" t="e">
        <f t="shared" si="9"/>
        <v>#N/A</v>
      </c>
      <c r="D28" s="25"/>
      <c r="E28" s="24"/>
      <c r="F28" s="241" t="e">
        <f t="shared" ref="F28:F38" si="10">+B7</f>
        <v>#N/A</v>
      </c>
      <c r="G28" s="143" t="e">
        <f t="shared" ref="G28:G38" si="11">+C7</f>
        <v>#N/A</v>
      </c>
      <c r="H28" s="25"/>
      <c r="I28" s="24"/>
      <c r="J28" s="241" t="e">
        <f t="shared" ref="J28:J38" si="12">+B7</f>
        <v>#N/A</v>
      </c>
      <c r="K28" s="143" t="e">
        <f t="shared" ref="K28:K38" si="13">+C7</f>
        <v>#N/A</v>
      </c>
      <c r="L28" s="25"/>
      <c r="M28" s="24"/>
      <c r="N28" s="241" t="e">
        <f t="shared" ref="N28:N38" si="14">+B7</f>
        <v>#N/A</v>
      </c>
      <c r="O28" s="143" t="e">
        <f t="shared" ref="O28:O38" si="15">+C7</f>
        <v>#N/A</v>
      </c>
      <c r="P28" s="25"/>
    </row>
    <row r="29" spans="1:16" ht="20.149999999999999" customHeight="1">
      <c r="A29" s="24"/>
      <c r="B29" s="241" t="e">
        <f t="shared" si="9"/>
        <v>#N/A</v>
      </c>
      <c r="C29" s="143" t="e">
        <f t="shared" si="9"/>
        <v>#N/A</v>
      </c>
      <c r="D29" s="25"/>
      <c r="E29" s="24"/>
      <c r="F29" s="241" t="e">
        <f t="shared" si="10"/>
        <v>#N/A</v>
      </c>
      <c r="G29" s="143" t="e">
        <f t="shared" si="11"/>
        <v>#N/A</v>
      </c>
      <c r="H29" s="25"/>
      <c r="I29" s="24"/>
      <c r="J29" s="241" t="e">
        <f t="shared" si="12"/>
        <v>#N/A</v>
      </c>
      <c r="K29" s="143" t="e">
        <f t="shared" si="13"/>
        <v>#N/A</v>
      </c>
      <c r="L29" s="25"/>
      <c r="M29" s="24"/>
      <c r="N29" s="241" t="e">
        <f t="shared" si="14"/>
        <v>#N/A</v>
      </c>
      <c r="O29" s="143" t="e">
        <f t="shared" si="15"/>
        <v>#N/A</v>
      </c>
      <c r="P29" s="25"/>
    </row>
    <row r="30" spans="1:16" ht="14">
      <c r="A30" s="24"/>
      <c r="B30" s="241" t="e">
        <f t="shared" si="9"/>
        <v>#N/A</v>
      </c>
      <c r="C30" s="143" t="e">
        <f t="shared" si="9"/>
        <v>#N/A</v>
      </c>
      <c r="D30" s="25"/>
      <c r="E30" s="24"/>
      <c r="F30" s="241" t="e">
        <f t="shared" si="10"/>
        <v>#N/A</v>
      </c>
      <c r="G30" s="143" t="e">
        <f t="shared" si="11"/>
        <v>#N/A</v>
      </c>
      <c r="H30" s="25"/>
      <c r="I30" s="24"/>
      <c r="J30" s="241" t="e">
        <f t="shared" si="12"/>
        <v>#N/A</v>
      </c>
      <c r="K30" s="143" t="e">
        <f t="shared" si="13"/>
        <v>#N/A</v>
      </c>
      <c r="L30" s="25"/>
      <c r="M30" s="24"/>
      <c r="N30" s="241" t="e">
        <f t="shared" si="14"/>
        <v>#N/A</v>
      </c>
      <c r="O30" s="143" t="e">
        <f t="shared" si="15"/>
        <v>#N/A</v>
      </c>
      <c r="P30" s="25"/>
    </row>
    <row r="31" spans="1:16" ht="20.149999999999999" customHeight="1">
      <c r="A31" s="24"/>
      <c r="B31" s="241" t="e">
        <f t="shared" si="9"/>
        <v>#N/A</v>
      </c>
      <c r="C31" s="143" t="e">
        <f t="shared" si="9"/>
        <v>#N/A</v>
      </c>
      <c r="D31" s="25"/>
      <c r="E31" s="24"/>
      <c r="F31" s="241" t="e">
        <f t="shared" si="10"/>
        <v>#N/A</v>
      </c>
      <c r="G31" s="143" t="e">
        <f t="shared" si="11"/>
        <v>#N/A</v>
      </c>
      <c r="H31" s="25"/>
      <c r="I31" s="24"/>
      <c r="J31" s="241" t="e">
        <f t="shared" si="12"/>
        <v>#N/A</v>
      </c>
      <c r="K31" s="143" t="e">
        <f t="shared" si="13"/>
        <v>#N/A</v>
      </c>
      <c r="L31" s="25"/>
      <c r="M31" s="24"/>
      <c r="N31" s="241" t="e">
        <f t="shared" si="14"/>
        <v>#N/A</v>
      </c>
      <c r="O31" s="143" t="e">
        <f t="shared" si="15"/>
        <v>#N/A</v>
      </c>
      <c r="P31" s="25"/>
    </row>
    <row r="32" spans="1:16" ht="20.149999999999999" customHeight="1">
      <c r="A32" s="24"/>
      <c r="B32" s="241" t="e">
        <f t="shared" si="9"/>
        <v>#N/A</v>
      </c>
      <c r="C32" s="143" t="e">
        <f t="shared" si="9"/>
        <v>#N/A</v>
      </c>
      <c r="D32" s="25"/>
      <c r="E32" s="24"/>
      <c r="F32" s="241" t="e">
        <f t="shared" si="10"/>
        <v>#N/A</v>
      </c>
      <c r="G32" s="143" t="e">
        <f t="shared" si="11"/>
        <v>#N/A</v>
      </c>
      <c r="H32" s="25"/>
      <c r="I32" s="24"/>
      <c r="J32" s="241" t="e">
        <f t="shared" si="12"/>
        <v>#N/A</v>
      </c>
      <c r="K32" s="143" t="e">
        <f t="shared" si="13"/>
        <v>#N/A</v>
      </c>
      <c r="L32" s="25"/>
      <c r="M32" s="24"/>
      <c r="N32" s="241" t="e">
        <f t="shared" si="14"/>
        <v>#N/A</v>
      </c>
      <c r="O32" s="143" t="e">
        <f t="shared" si="15"/>
        <v>#N/A</v>
      </c>
      <c r="P32" s="25"/>
    </row>
    <row r="33" spans="1:16" ht="20.149999999999999" customHeight="1">
      <c r="A33" s="24"/>
      <c r="B33" s="241" t="e">
        <f t="shared" si="9"/>
        <v>#N/A</v>
      </c>
      <c r="C33" s="143" t="e">
        <f t="shared" si="9"/>
        <v>#N/A</v>
      </c>
      <c r="D33" s="25"/>
      <c r="E33" s="24"/>
      <c r="F33" s="241" t="e">
        <f t="shared" si="10"/>
        <v>#N/A</v>
      </c>
      <c r="G33" s="143" t="e">
        <f t="shared" si="11"/>
        <v>#N/A</v>
      </c>
      <c r="H33" s="25"/>
      <c r="I33" s="24"/>
      <c r="J33" s="241" t="e">
        <f t="shared" si="12"/>
        <v>#N/A</v>
      </c>
      <c r="K33" s="143" t="e">
        <f t="shared" si="13"/>
        <v>#N/A</v>
      </c>
      <c r="L33" s="25"/>
      <c r="M33" s="24"/>
      <c r="N33" s="241" t="e">
        <f t="shared" si="14"/>
        <v>#N/A</v>
      </c>
      <c r="O33" s="143" t="e">
        <f t="shared" si="15"/>
        <v>#N/A</v>
      </c>
      <c r="P33" s="25"/>
    </row>
    <row r="34" spans="1:16" ht="20.149999999999999" customHeight="1">
      <c r="A34" s="24"/>
      <c r="B34" s="241" t="e">
        <f t="shared" si="9"/>
        <v>#N/A</v>
      </c>
      <c r="C34" s="143" t="e">
        <f t="shared" si="9"/>
        <v>#N/A</v>
      </c>
      <c r="D34" s="25"/>
      <c r="E34" s="24"/>
      <c r="F34" s="241" t="e">
        <f t="shared" si="10"/>
        <v>#N/A</v>
      </c>
      <c r="G34" s="143" t="e">
        <f t="shared" si="11"/>
        <v>#N/A</v>
      </c>
      <c r="H34" s="25"/>
      <c r="I34" s="24"/>
      <c r="J34" s="241" t="e">
        <f t="shared" si="12"/>
        <v>#N/A</v>
      </c>
      <c r="K34" s="143" t="e">
        <f t="shared" si="13"/>
        <v>#N/A</v>
      </c>
      <c r="L34" s="25"/>
      <c r="M34" s="24"/>
      <c r="N34" s="241" t="e">
        <f t="shared" si="14"/>
        <v>#N/A</v>
      </c>
      <c r="O34" s="143" t="e">
        <f t="shared" si="15"/>
        <v>#N/A</v>
      </c>
      <c r="P34" s="25"/>
    </row>
    <row r="35" spans="1:16" ht="20.149999999999999" customHeight="1">
      <c r="A35" s="24"/>
      <c r="B35" s="241" t="e">
        <f t="shared" si="9"/>
        <v>#N/A</v>
      </c>
      <c r="C35" s="143" t="e">
        <f t="shared" si="9"/>
        <v>#N/A</v>
      </c>
      <c r="D35" s="25"/>
      <c r="E35" s="24"/>
      <c r="F35" s="241" t="e">
        <f t="shared" si="10"/>
        <v>#N/A</v>
      </c>
      <c r="G35" s="143" t="e">
        <f t="shared" si="11"/>
        <v>#N/A</v>
      </c>
      <c r="H35" s="25"/>
      <c r="I35" s="24"/>
      <c r="J35" s="241" t="e">
        <f t="shared" si="12"/>
        <v>#N/A</v>
      </c>
      <c r="K35" s="143" t="e">
        <f t="shared" si="13"/>
        <v>#N/A</v>
      </c>
      <c r="L35" s="25"/>
      <c r="M35" s="24"/>
      <c r="N35" s="241" t="e">
        <f t="shared" si="14"/>
        <v>#N/A</v>
      </c>
      <c r="O35" s="143" t="e">
        <f t="shared" si="15"/>
        <v>#N/A</v>
      </c>
      <c r="P35" s="25"/>
    </row>
    <row r="36" spans="1:16" ht="20.149999999999999" customHeight="1">
      <c r="A36" s="24"/>
      <c r="B36" s="241" t="e">
        <f t="shared" si="9"/>
        <v>#N/A</v>
      </c>
      <c r="C36" s="143" t="e">
        <f t="shared" si="9"/>
        <v>#N/A</v>
      </c>
      <c r="D36" s="25"/>
      <c r="E36" s="24"/>
      <c r="F36" s="241" t="e">
        <f t="shared" si="10"/>
        <v>#N/A</v>
      </c>
      <c r="G36" s="143" t="e">
        <f t="shared" si="11"/>
        <v>#N/A</v>
      </c>
      <c r="H36" s="25"/>
      <c r="I36" s="24"/>
      <c r="J36" s="241" t="e">
        <f t="shared" si="12"/>
        <v>#N/A</v>
      </c>
      <c r="K36" s="143" t="e">
        <f t="shared" si="13"/>
        <v>#N/A</v>
      </c>
      <c r="L36" s="25"/>
      <c r="M36" s="24"/>
      <c r="N36" s="241" t="e">
        <f t="shared" si="14"/>
        <v>#N/A</v>
      </c>
      <c r="O36" s="143" t="e">
        <f t="shared" si="15"/>
        <v>#N/A</v>
      </c>
      <c r="P36" s="25"/>
    </row>
    <row r="37" spans="1:16" ht="20.149999999999999" customHeight="1">
      <c r="A37" s="24"/>
      <c r="B37" s="241" t="e">
        <f t="shared" si="9"/>
        <v>#N/A</v>
      </c>
      <c r="C37" s="143" t="e">
        <f t="shared" si="9"/>
        <v>#N/A</v>
      </c>
      <c r="D37" s="25"/>
      <c r="E37" s="24"/>
      <c r="F37" s="241" t="e">
        <f t="shared" si="10"/>
        <v>#N/A</v>
      </c>
      <c r="G37" s="143" t="e">
        <f t="shared" si="11"/>
        <v>#N/A</v>
      </c>
      <c r="H37" s="25"/>
      <c r="I37" s="24"/>
      <c r="J37" s="241" t="e">
        <f t="shared" si="12"/>
        <v>#N/A</v>
      </c>
      <c r="K37" s="143" t="e">
        <f t="shared" si="13"/>
        <v>#N/A</v>
      </c>
      <c r="L37" s="25"/>
      <c r="M37" s="24"/>
      <c r="N37" s="241" t="e">
        <f t="shared" si="14"/>
        <v>#N/A</v>
      </c>
      <c r="O37" s="143" t="e">
        <f t="shared" si="15"/>
        <v>#N/A</v>
      </c>
      <c r="P37" s="25"/>
    </row>
    <row r="38" spans="1:16" ht="20.149999999999999" customHeight="1">
      <c r="A38" s="24"/>
      <c r="B38" s="241" t="e">
        <f t="shared" si="9"/>
        <v>#N/A</v>
      </c>
      <c r="C38" s="143" t="e">
        <f t="shared" si="9"/>
        <v>#N/A</v>
      </c>
      <c r="D38" s="25"/>
      <c r="E38" s="24"/>
      <c r="F38" s="241" t="e">
        <f t="shared" si="10"/>
        <v>#N/A</v>
      </c>
      <c r="G38" s="143" t="e">
        <f t="shared" si="11"/>
        <v>#N/A</v>
      </c>
      <c r="H38" s="25"/>
      <c r="I38" s="24"/>
      <c r="J38" s="241" t="e">
        <f t="shared" si="12"/>
        <v>#N/A</v>
      </c>
      <c r="K38" s="143" t="e">
        <f t="shared" si="13"/>
        <v>#N/A</v>
      </c>
      <c r="L38" s="25"/>
      <c r="M38" s="24"/>
      <c r="N38" s="241" t="e">
        <f t="shared" si="14"/>
        <v>#N/A</v>
      </c>
      <c r="O38" s="143" t="e">
        <f t="shared" si="15"/>
        <v>#N/A</v>
      </c>
      <c r="P38" s="25"/>
    </row>
    <row r="39" spans="1:16" ht="20.149999999999999" customHeight="1">
      <c r="A39" s="24"/>
      <c r="B39" s="256" t="e">
        <f t="shared" ref="B39:C39" si="16">+B18</f>
        <v>#N/A</v>
      </c>
      <c r="C39" s="253" t="e">
        <f t="shared" si="16"/>
        <v>#N/A</v>
      </c>
      <c r="D39" s="25"/>
      <c r="E39" s="24"/>
      <c r="F39" s="256" t="e">
        <f t="shared" ref="F39:G39" si="17">+B18</f>
        <v>#N/A</v>
      </c>
      <c r="G39" s="253" t="e">
        <f t="shared" si="17"/>
        <v>#N/A</v>
      </c>
      <c r="H39" s="25"/>
      <c r="I39" s="24"/>
      <c r="J39" s="256" t="e">
        <f t="shared" ref="J39:K39" si="18">+B18</f>
        <v>#N/A</v>
      </c>
      <c r="K39" s="253" t="e">
        <f t="shared" si="18"/>
        <v>#N/A</v>
      </c>
      <c r="L39" s="25"/>
      <c r="M39" s="24"/>
      <c r="N39" s="256" t="e">
        <f t="shared" ref="N39:O39" si="19">+B18</f>
        <v>#N/A</v>
      </c>
      <c r="O39" s="253" t="e">
        <f t="shared" si="19"/>
        <v>#N/A</v>
      </c>
      <c r="P39" s="25"/>
    </row>
    <row r="40" spans="1:16" ht="20.149999999999999" customHeight="1">
      <c r="A40" s="24"/>
      <c r="B40" s="256" t="e">
        <f t="shared" ref="B40:C41" si="20">+B19</f>
        <v>#N/A</v>
      </c>
      <c r="C40" s="253" t="e">
        <f t="shared" si="20"/>
        <v>#N/A</v>
      </c>
      <c r="D40" s="25"/>
      <c r="E40" s="24"/>
      <c r="F40" s="256" t="e">
        <f t="shared" ref="F40:G40" si="21">+B19</f>
        <v>#N/A</v>
      </c>
      <c r="G40" s="253" t="e">
        <f t="shared" si="21"/>
        <v>#N/A</v>
      </c>
      <c r="H40" s="25"/>
      <c r="I40" s="24"/>
      <c r="J40" s="256" t="e">
        <f t="shared" ref="J40:K40" si="22">+B19</f>
        <v>#N/A</v>
      </c>
      <c r="K40" s="253" t="e">
        <f t="shared" si="22"/>
        <v>#N/A</v>
      </c>
      <c r="L40" s="25"/>
      <c r="M40" s="24"/>
      <c r="N40" s="256" t="e">
        <f t="shared" ref="N40:O40" si="23">+B19</f>
        <v>#N/A</v>
      </c>
      <c r="O40" s="253" t="e">
        <f t="shared" si="23"/>
        <v>#N/A</v>
      </c>
      <c r="P40" s="25"/>
    </row>
    <row r="41" spans="1:16" ht="20.149999999999999" customHeight="1" thickBot="1">
      <c r="A41" s="27"/>
      <c r="B41" s="242" t="e">
        <f t="shared" si="20"/>
        <v>#N/A</v>
      </c>
      <c r="C41" s="144" t="e">
        <f t="shared" si="20"/>
        <v>#N/A</v>
      </c>
      <c r="D41" s="25"/>
      <c r="E41" s="27"/>
      <c r="F41" s="242" t="e">
        <f t="shared" ref="F41" si="24">+B20</f>
        <v>#N/A</v>
      </c>
      <c r="G41" s="144" t="e">
        <f t="shared" ref="G41" si="25">+C20</f>
        <v>#N/A</v>
      </c>
      <c r="H41" s="25"/>
      <c r="I41" s="27"/>
      <c r="J41" s="242" t="e">
        <f t="shared" ref="J41" si="26">+B20</f>
        <v>#N/A</v>
      </c>
      <c r="K41" s="144" t="e">
        <f t="shared" ref="K41" si="27">+C20</f>
        <v>#N/A</v>
      </c>
      <c r="L41" s="25"/>
      <c r="M41" s="27"/>
      <c r="N41" s="242" t="e">
        <f t="shared" ref="N41" si="28">+B20</f>
        <v>#N/A</v>
      </c>
      <c r="O41" s="144" t="e">
        <f t="shared" ref="O41" si="29">+C20</f>
        <v>#N/A</v>
      </c>
      <c r="P41" s="25"/>
    </row>
    <row r="42" spans="1:16">
      <c r="A42" s="27"/>
      <c r="B42" s="145" t="s">
        <v>63</v>
      </c>
      <c r="C42" s="146"/>
      <c r="D42" s="25"/>
      <c r="E42" s="27"/>
      <c r="F42" s="145" t="s">
        <v>63</v>
      </c>
      <c r="G42" s="146"/>
      <c r="H42" s="25"/>
      <c r="I42" s="27"/>
      <c r="J42" s="145" t="s">
        <v>63</v>
      </c>
      <c r="K42" s="146"/>
      <c r="L42" s="25"/>
      <c r="M42" s="27"/>
      <c r="N42" s="145" t="s">
        <v>63</v>
      </c>
      <c r="O42" s="146"/>
      <c r="P42" s="25"/>
    </row>
    <row r="43" spans="1:16" ht="17.399999999999999" customHeight="1">
      <c r="A43" s="130"/>
      <c r="B43" s="222" t="str">
        <f>IF($B22="","",$B22)</f>
        <v/>
      </c>
      <c r="C43" s="240" t="str">
        <f>IF($C22="","",$C22)</f>
        <v/>
      </c>
      <c r="D43" s="25"/>
      <c r="E43" s="130"/>
      <c r="F43" s="222" t="str">
        <f>IF($B22="","",$B22)</f>
        <v/>
      </c>
      <c r="G43" s="240" t="str">
        <f>IF($C22="","",$C22)</f>
        <v/>
      </c>
      <c r="H43" s="25"/>
      <c r="I43" s="130"/>
      <c r="J43" s="222" t="str">
        <f>IF($B22="","",$B22)</f>
        <v/>
      </c>
      <c r="K43" s="240" t="str">
        <f>IF($C22="","",$C22)</f>
        <v/>
      </c>
      <c r="L43" s="25"/>
      <c r="M43" s="130"/>
      <c r="N43" s="222" t="str">
        <f>IF($B22="","",$B22)</f>
        <v/>
      </c>
      <c r="O43" s="240" t="str">
        <f>IF($C22="","",$C22)</f>
        <v/>
      </c>
      <c r="P43" s="25"/>
    </row>
    <row r="44" spans="1:16" ht="25.25" customHeight="1" thickBot="1">
      <c r="A44" s="27"/>
      <c r="B44" s="147" t="s">
        <v>42</v>
      </c>
      <c r="C44" s="239" t="e">
        <f>IF($C23="","",$C23)</f>
        <v>#N/A</v>
      </c>
      <c r="D44" s="25"/>
      <c r="E44" s="27"/>
      <c r="F44" s="147" t="s">
        <v>42</v>
      </c>
      <c r="G44" s="239" t="e">
        <f>IF($C23="","",$C23)</f>
        <v>#N/A</v>
      </c>
      <c r="H44" s="25"/>
      <c r="I44" s="27"/>
      <c r="J44" s="147" t="s">
        <v>42</v>
      </c>
      <c r="K44" s="239" t="e">
        <f>IF($C23="","",$C23)</f>
        <v>#N/A</v>
      </c>
      <c r="L44" s="25"/>
      <c r="M44" s="27"/>
      <c r="N44" s="147" t="s">
        <v>42</v>
      </c>
      <c r="O44" s="239" t="e">
        <f>IF($C23="","",$C23)</f>
        <v>#N/A</v>
      </c>
      <c r="P44" s="25"/>
    </row>
    <row r="45" spans="1:16" ht="13.25" customHeight="1">
      <c r="A45" s="28"/>
      <c r="B45" s="148"/>
      <c r="C45" s="149" t="s">
        <v>62</v>
      </c>
      <c r="D45" s="29"/>
      <c r="E45" s="28"/>
      <c r="F45" s="148"/>
      <c r="G45" s="149" t="s">
        <v>62</v>
      </c>
      <c r="H45" s="29"/>
      <c r="I45" s="28"/>
      <c r="J45" s="148"/>
      <c r="K45" s="149" t="s">
        <v>62</v>
      </c>
      <c r="L45" s="29"/>
      <c r="M45" s="28"/>
      <c r="N45" s="148"/>
      <c r="O45" s="149" t="s">
        <v>62</v>
      </c>
      <c r="P45" s="29"/>
    </row>
  </sheetData>
  <sheetProtection algorithmName="SHA-512" hashValue="5iTh0gaOJCAf2Ttq1mNBDBbNfBXVezEW5CjxWaKqq/bHvL1CpIf3FoR2WYtQB1a7KiwC+O5B4ebZOYniNhmWVQ==" saltValue="OSLXnXPowcK+6U7FyIL7/Q==" spinCount="100000" sheet="1" objects="1" scenarios="1"/>
  <mergeCells count="1">
    <mergeCell ref="B2:G2"/>
  </mergeCells>
  <phoneticPr fontId="1"/>
  <conditionalFormatting sqref="B2:B3 H2:O3">
    <cfRule type="containsErrors" dxfId="3" priority="4">
      <formula>ISERROR(B2)</formula>
    </cfRule>
  </conditionalFormatting>
  <conditionalFormatting sqref="B4:O1048576">
    <cfRule type="containsErrors" dxfId="2" priority="3">
      <formula>ISERROR(B4)</formula>
    </cfRule>
  </conditionalFormatting>
  <conditionalFormatting sqref="Q1:Q2">
    <cfRule type="containsErrors" dxfId="1" priority="1">
      <formula>ISERROR(Q1)</formula>
    </cfRule>
  </conditionalFormatting>
  <dataValidations disablePrompts="1" count="1">
    <dataValidation type="list" allowBlank="1" showInputMessage="1" showErrorMessage="1" sqref="B3:G3" xr:uid="{00000000-0002-0000-0600-000000000000}">
      <formula1>#REF!</formula1>
    </dataValidation>
  </dataValidations>
  <printOptions horizontalCentered="1" verticalCentered="1"/>
  <pageMargins left="0.31496062992125984" right="0.31496062992125984" top="0.35433070866141736" bottom="0.35433070866141736" header="0.31496062992125984" footer="0.31496062992125984"/>
  <pageSetup paperSize="9" fitToHeight="0" orientation="portrait" horizontalDpi="4294967293" r:id="rId1"/>
  <ignoredErrors>
    <ignoredError sqref="G8" evalError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P40"/>
  <sheetViews>
    <sheetView showGridLines="0" zoomScaleNormal="100" zoomScaleSheetLayoutView="129" workbookViewId="0">
      <selection activeCell="K16" sqref="K16:L16"/>
    </sheetView>
  </sheetViews>
  <sheetFormatPr defaultColWidth="9" defaultRowHeight="13"/>
  <cols>
    <col min="1" max="1" width="0.1796875" style="87" customWidth="1"/>
    <col min="2" max="2" width="1.90625" style="87" customWidth="1"/>
    <col min="3" max="3" width="10.6328125" style="87" customWidth="1"/>
    <col min="4" max="4" width="16.1796875" style="87" customWidth="1"/>
    <col min="5" max="6" width="1.90625" style="87" customWidth="1"/>
    <col min="7" max="7" width="10.6328125" style="87" customWidth="1"/>
    <col min="8" max="8" width="16.1796875" style="87" customWidth="1"/>
    <col min="9" max="10" width="1.90625" style="87" customWidth="1"/>
    <col min="11" max="11" width="10.6328125" style="87" customWidth="1"/>
    <col min="12" max="12" width="16.1796875" style="87" customWidth="1"/>
    <col min="13" max="13" width="1.6328125" style="87" customWidth="1"/>
    <col min="14" max="14" width="0.1796875" style="87" customWidth="1"/>
    <col min="15" max="15" width="12" style="87" customWidth="1"/>
    <col min="16" max="16" width="11" style="87" customWidth="1"/>
    <col min="17" max="16384" width="9" style="87"/>
  </cols>
  <sheetData>
    <row r="1" spans="1:16" ht="13.5" thickBot="1">
      <c r="A1" s="83"/>
      <c r="B1" s="84"/>
      <c r="C1" s="84"/>
      <c r="D1" s="84"/>
      <c r="E1" s="84"/>
      <c r="F1" s="84"/>
      <c r="G1" s="84"/>
      <c r="H1" s="84"/>
      <c r="I1" s="84"/>
      <c r="J1" s="84"/>
      <c r="K1" s="84"/>
      <c r="L1" s="85" t="s">
        <v>64</v>
      </c>
      <c r="M1" s="86"/>
      <c r="O1" s="314" t="s">
        <v>276</v>
      </c>
    </row>
    <row r="2" spans="1:16" ht="13.5" thickBot="1">
      <c r="A2" s="83"/>
      <c r="B2" s="88"/>
      <c r="C2" s="83"/>
      <c r="D2" s="83"/>
      <c r="E2" s="89"/>
      <c r="F2" s="83"/>
      <c r="G2" s="83"/>
      <c r="H2" s="83"/>
      <c r="I2" s="89"/>
      <c r="J2" s="83"/>
      <c r="K2" s="83"/>
      <c r="L2" s="83"/>
      <c r="M2" s="90"/>
      <c r="O2" s="398" t="str" cm="1">
        <f t="array" ref="O2">IFERROR(_xlfn.IFS(入力!B16="〇",②全日本!T2,入力!B17="〇",③選手権!S2,入力!B18="〇",④各種大会!S2),"")</f>
        <v/>
      </c>
      <c r="P2" s="388" t="s">
        <v>277</v>
      </c>
    </row>
    <row r="3" spans="1:16" ht="26.25" customHeight="1" thickBot="1">
      <c r="A3" s="83"/>
      <c r="B3" s="88"/>
      <c r="C3" s="1012" t="s">
        <v>65</v>
      </c>
      <c r="D3" s="1013"/>
      <c r="E3" s="91"/>
      <c r="F3" s="83"/>
      <c r="G3" s="1012" t="s">
        <v>66</v>
      </c>
      <c r="H3" s="1013"/>
      <c r="I3" s="91"/>
      <c r="J3" s="83"/>
      <c r="K3" s="1014" t="s">
        <v>67</v>
      </c>
      <c r="L3" s="1015"/>
      <c r="M3" s="92"/>
    </row>
    <row r="4" spans="1:16" ht="9" customHeight="1">
      <c r="A4" s="83"/>
      <c r="B4" s="88"/>
      <c r="C4" s="1016" t="s">
        <v>36</v>
      </c>
      <c r="D4" s="1017"/>
      <c r="E4" s="93"/>
      <c r="F4" s="83"/>
      <c r="G4" s="1016" t="s">
        <v>36</v>
      </c>
      <c r="H4" s="1017"/>
      <c r="I4" s="93"/>
      <c r="J4" s="83"/>
      <c r="K4" s="1016" t="s">
        <v>36</v>
      </c>
      <c r="L4" s="1017"/>
      <c r="M4" s="94"/>
    </row>
    <row r="5" spans="1:16" ht="17.25" customHeight="1">
      <c r="A5" s="83"/>
      <c r="B5" s="88"/>
      <c r="C5" s="1008" t="str">
        <f>IF(O2="","",O2)</f>
        <v/>
      </c>
      <c r="D5" s="1009" t="str">
        <f>IF(入力!AC10="","",+入力!AC10)</f>
        <v/>
      </c>
      <c r="E5" s="95"/>
      <c r="F5" s="83"/>
      <c r="G5" s="1008" t="str">
        <f>+C5</f>
        <v/>
      </c>
      <c r="H5" s="1009"/>
      <c r="I5" s="95"/>
      <c r="J5" s="83"/>
      <c r="K5" s="1008" t="str">
        <f>+C5</f>
        <v/>
      </c>
      <c r="L5" s="1009"/>
      <c r="M5" s="96"/>
    </row>
    <row r="6" spans="1:16" ht="18.75" customHeight="1">
      <c r="A6" s="83"/>
      <c r="B6" s="88"/>
      <c r="C6" s="97" t="s">
        <v>68</v>
      </c>
      <c r="D6" s="98" t="s">
        <v>69</v>
      </c>
      <c r="E6" s="99"/>
      <c r="F6" s="83"/>
      <c r="G6" s="97" t="s">
        <v>68</v>
      </c>
      <c r="H6" s="98" t="s">
        <v>69</v>
      </c>
      <c r="I6" s="99"/>
      <c r="J6" s="83"/>
      <c r="K6" s="97" t="s">
        <v>68</v>
      </c>
      <c r="L6" s="98" t="s">
        <v>69</v>
      </c>
      <c r="M6" s="100"/>
    </row>
    <row r="7" spans="1:16" ht="26.15" customHeight="1">
      <c r="A7" s="83"/>
      <c r="B7" s="88"/>
      <c r="C7" s="101">
        <v>1</v>
      </c>
      <c r="D7" s="102"/>
      <c r="E7" s="103"/>
      <c r="F7" s="83"/>
      <c r="G7" s="101">
        <v>1</v>
      </c>
      <c r="H7" s="102"/>
      <c r="I7" s="103"/>
      <c r="J7" s="83"/>
      <c r="K7" s="101">
        <v>1</v>
      </c>
      <c r="L7" s="102"/>
      <c r="M7" s="104"/>
    </row>
    <row r="8" spans="1:16" ht="26.15" customHeight="1">
      <c r="A8" s="83"/>
      <c r="B8" s="88"/>
      <c r="C8" s="101">
        <v>2</v>
      </c>
      <c r="D8" s="102"/>
      <c r="E8" s="103"/>
      <c r="F8" s="83"/>
      <c r="G8" s="101">
        <v>2</v>
      </c>
      <c r="H8" s="102"/>
      <c r="I8" s="103"/>
      <c r="J8" s="83"/>
      <c r="K8" s="101">
        <v>2</v>
      </c>
      <c r="L8" s="102"/>
      <c r="M8" s="104"/>
    </row>
    <row r="9" spans="1:16" ht="26.15" customHeight="1">
      <c r="A9" s="83"/>
      <c r="B9" s="88"/>
      <c r="C9" s="101">
        <v>3</v>
      </c>
      <c r="D9" s="102"/>
      <c r="E9" s="103"/>
      <c r="F9" s="83"/>
      <c r="G9" s="101">
        <v>3</v>
      </c>
      <c r="H9" s="102"/>
      <c r="I9" s="103"/>
      <c r="J9" s="83"/>
      <c r="K9" s="101">
        <v>3</v>
      </c>
      <c r="L9" s="102"/>
      <c r="M9" s="104"/>
    </row>
    <row r="10" spans="1:16" ht="26.15" customHeight="1">
      <c r="A10" s="83"/>
      <c r="B10" s="88"/>
      <c r="C10" s="101">
        <v>4</v>
      </c>
      <c r="D10" s="102"/>
      <c r="E10" s="103"/>
      <c r="F10" s="83"/>
      <c r="G10" s="101">
        <v>4</v>
      </c>
      <c r="H10" s="102"/>
      <c r="I10" s="103"/>
      <c r="J10" s="83"/>
      <c r="K10" s="101">
        <v>4</v>
      </c>
      <c r="L10" s="102"/>
      <c r="M10" s="104"/>
    </row>
    <row r="11" spans="1:16" ht="26.15" customHeight="1">
      <c r="A11" s="83"/>
      <c r="B11" s="88"/>
      <c r="C11" s="101">
        <v>5</v>
      </c>
      <c r="D11" s="102"/>
      <c r="E11" s="103"/>
      <c r="F11" s="83"/>
      <c r="G11" s="101">
        <v>5</v>
      </c>
      <c r="H11" s="102"/>
      <c r="I11" s="103"/>
      <c r="J11" s="83"/>
      <c r="K11" s="101">
        <v>5</v>
      </c>
      <c r="L11" s="102"/>
      <c r="M11" s="104"/>
    </row>
    <row r="12" spans="1:16" ht="26.15" customHeight="1" thickBot="1">
      <c r="A12" s="83"/>
      <c r="B12" s="88"/>
      <c r="C12" s="105">
        <v>6</v>
      </c>
      <c r="D12" s="106"/>
      <c r="E12" s="103"/>
      <c r="F12" s="83"/>
      <c r="G12" s="105">
        <v>6</v>
      </c>
      <c r="H12" s="106"/>
      <c r="I12" s="103"/>
      <c r="J12" s="83"/>
      <c r="K12" s="105">
        <v>6</v>
      </c>
      <c r="L12" s="106"/>
      <c r="M12" s="104"/>
    </row>
    <row r="13" spans="1:16" ht="26.25" customHeight="1" thickBot="1">
      <c r="A13" s="83"/>
      <c r="B13" s="88"/>
      <c r="C13" s="1010" t="s">
        <v>70</v>
      </c>
      <c r="D13" s="1011"/>
      <c r="E13" s="107"/>
      <c r="F13" s="83"/>
      <c r="G13" s="1010" t="s">
        <v>70</v>
      </c>
      <c r="H13" s="1011"/>
      <c r="I13" s="107"/>
      <c r="J13" s="83"/>
      <c r="K13" s="1010" t="s">
        <v>70</v>
      </c>
      <c r="L13" s="1011"/>
      <c r="M13" s="108"/>
    </row>
    <row r="14" spans="1:16" customFormat="1">
      <c r="A14" s="109"/>
      <c r="B14" s="110"/>
      <c r="C14" s="111"/>
      <c r="D14" s="112" t="s">
        <v>71</v>
      </c>
      <c r="E14" s="113"/>
      <c r="F14" s="111"/>
      <c r="G14" s="111"/>
      <c r="H14" s="112" t="s">
        <v>72</v>
      </c>
      <c r="I14" s="113"/>
      <c r="J14" s="111"/>
      <c r="K14" s="111"/>
      <c r="L14" s="112" t="s">
        <v>72</v>
      </c>
      <c r="M14" s="114"/>
      <c r="N14" s="115"/>
    </row>
    <row r="15" spans="1:16" ht="18" customHeight="1" thickBot="1">
      <c r="A15" s="83"/>
      <c r="B15" s="88"/>
      <c r="C15" s="83"/>
      <c r="D15" s="83"/>
      <c r="E15" s="89"/>
      <c r="F15" s="83"/>
      <c r="G15" s="83"/>
      <c r="H15" s="83"/>
      <c r="I15" s="89"/>
      <c r="J15" s="83"/>
      <c r="K15" s="83"/>
      <c r="L15" s="83"/>
      <c r="M15" s="90"/>
    </row>
    <row r="16" spans="1:16" ht="26.25" customHeight="1" thickBot="1">
      <c r="A16" s="83"/>
      <c r="B16" s="88"/>
      <c r="C16" s="1012" t="s">
        <v>65</v>
      </c>
      <c r="D16" s="1013"/>
      <c r="E16" s="91"/>
      <c r="F16" s="83"/>
      <c r="G16" s="1012" t="s">
        <v>66</v>
      </c>
      <c r="H16" s="1013"/>
      <c r="I16" s="91"/>
      <c r="J16" s="83"/>
      <c r="K16" s="1014" t="s">
        <v>67</v>
      </c>
      <c r="L16" s="1015"/>
      <c r="M16" s="92"/>
    </row>
    <row r="17" spans="1:13" ht="9" customHeight="1">
      <c r="A17" s="83"/>
      <c r="B17" s="88"/>
      <c r="C17" s="1016" t="s">
        <v>36</v>
      </c>
      <c r="D17" s="1017"/>
      <c r="E17" s="93"/>
      <c r="F17" s="83"/>
      <c r="G17" s="1016" t="s">
        <v>36</v>
      </c>
      <c r="H17" s="1017"/>
      <c r="I17" s="93"/>
      <c r="J17" s="83"/>
      <c r="K17" s="1016" t="s">
        <v>36</v>
      </c>
      <c r="L17" s="1017"/>
      <c r="M17" s="94"/>
    </row>
    <row r="18" spans="1:13" ht="17.25" customHeight="1">
      <c r="A18" s="83"/>
      <c r="B18" s="88"/>
      <c r="C18" s="1008" t="str">
        <f>+C5</f>
        <v/>
      </c>
      <c r="D18" s="1009"/>
      <c r="E18" s="95"/>
      <c r="F18" s="83"/>
      <c r="G18" s="1008" t="str">
        <f>+C5</f>
        <v/>
      </c>
      <c r="H18" s="1009"/>
      <c r="I18" s="95"/>
      <c r="J18" s="83"/>
      <c r="K18" s="1008" t="str">
        <f>+C5</f>
        <v/>
      </c>
      <c r="L18" s="1009"/>
      <c r="M18" s="96"/>
    </row>
    <row r="19" spans="1:13" ht="18.75" customHeight="1">
      <c r="A19" s="83"/>
      <c r="B19" s="88"/>
      <c r="C19" s="97" t="s">
        <v>68</v>
      </c>
      <c r="D19" s="98" t="s">
        <v>69</v>
      </c>
      <c r="E19" s="99"/>
      <c r="F19" s="83"/>
      <c r="G19" s="97" t="s">
        <v>68</v>
      </c>
      <c r="H19" s="98" t="s">
        <v>69</v>
      </c>
      <c r="I19" s="99"/>
      <c r="J19" s="83"/>
      <c r="K19" s="97" t="s">
        <v>68</v>
      </c>
      <c r="L19" s="98" t="s">
        <v>69</v>
      </c>
      <c r="M19" s="100"/>
    </row>
    <row r="20" spans="1:13" ht="26.15" customHeight="1">
      <c r="A20" s="83"/>
      <c r="B20" s="88"/>
      <c r="C20" s="101">
        <v>1</v>
      </c>
      <c r="D20" s="102"/>
      <c r="E20" s="103"/>
      <c r="F20" s="83"/>
      <c r="G20" s="101">
        <v>1</v>
      </c>
      <c r="H20" s="102"/>
      <c r="I20" s="103"/>
      <c r="J20" s="83"/>
      <c r="K20" s="101">
        <v>1</v>
      </c>
      <c r="L20" s="102"/>
      <c r="M20" s="104"/>
    </row>
    <row r="21" spans="1:13" ht="26.15" customHeight="1">
      <c r="A21" s="83"/>
      <c r="B21" s="88"/>
      <c r="C21" s="101">
        <v>2</v>
      </c>
      <c r="D21" s="102"/>
      <c r="E21" s="103"/>
      <c r="F21" s="83"/>
      <c r="G21" s="101">
        <v>2</v>
      </c>
      <c r="H21" s="102"/>
      <c r="I21" s="103"/>
      <c r="J21" s="83"/>
      <c r="K21" s="101">
        <v>2</v>
      </c>
      <c r="L21" s="102"/>
      <c r="M21" s="104"/>
    </row>
    <row r="22" spans="1:13" ht="26.15" customHeight="1">
      <c r="A22" s="83"/>
      <c r="B22" s="88"/>
      <c r="C22" s="101">
        <v>3</v>
      </c>
      <c r="D22" s="102"/>
      <c r="E22" s="103"/>
      <c r="F22" s="83"/>
      <c r="G22" s="101">
        <v>3</v>
      </c>
      <c r="H22" s="102"/>
      <c r="I22" s="103"/>
      <c r="J22" s="83"/>
      <c r="K22" s="101">
        <v>3</v>
      </c>
      <c r="L22" s="102"/>
      <c r="M22" s="104"/>
    </row>
    <row r="23" spans="1:13" ht="26.15" customHeight="1">
      <c r="A23" s="83"/>
      <c r="B23" s="88"/>
      <c r="C23" s="101">
        <v>4</v>
      </c>
      <c r="D23" s="102"/>
      <c r="E23" s="103"/>
      <c r="F23" s="83"/>
      <c r="G23" s="101">
        <v>4</v>
      </c>
      <c r="H23" s="102"/>
      <c r="I23" s="103"/>
      <c r="J23" s="83"/>
      <c r="K23" s="101">
        <v>4</v>
      </c>
      <c r="L23" s="102"/>
      <c r="M23" s="104"/>
    </row>
    <row r="24" spans="1:13" ht="26.15" customHeight="1">
      <c r="A24" s="83"/>
      <c r="B24" s="88"/>
      <c r="C24" s="101">
        <v>5</v>
      </c>
      <c r="D24" s="102"/>
      <c r="E24" s="103"/>
      <c r="F24" s="83"/>
      <c r="G24" s="101">
        <v>5</v>
      </c>
      <c r="H24" s="102"/>
      <c r="I24" s="103"/>
      <c r="J24" s="83"/>
      <c r="K24" s="101">
        <v>5</v>
      </c>
      <c r="L24" s="102"/>
      <c r="M24" s="104"/>
    </row>
    <row r="25" spans="1:13" ht="26.15" customHeight="1" thickBot="1">
      <c r="A25" s="83"/>
      <c r="B25" s="88"/>
      <c r="C25" s="105">
        <v>6</v>
      </c>
      <c r="D25" s="106"/>
      <c r="E25" s="103"/>
      <c r="F25" s="83"/>
      <c r="G25" s="105">
        <v>6</v>
      </c>
      <c r="H25" s="106"/>
      <c r="I25" s="103"/>
      <c r="J25" s="83"/>
      <c r="K25" s="105">
        <v>6</v>
      </c>
      <c r="L25" s="106"/>
      <c r="M25" s="104"/>
    </row>
    <row r="26" spans="1:13" ht="26.25" customHeight="1" thickBot="1">
      <c r="A26" s="83"/>
      <c r="B26" s="88"/>
      <c r="C26" s="1010" t="s">
        <v>70</v>
      </c>
      <c r="D26" s="1011"/>
      <c r="E26" s="107"/>
      <c r="F26" s="83"/>
      <c r="G26" s="1010" t="s">
        <v>70</v>
      </c>
      <c r="H26" s="1011"/>
      <c r="I26" s="107"/>
      <c r="J26" s="83"/>
      <c r="K26" s="1010" t="s">
        <v>70</v>
      </c>
      <c r="L26" s="1011"/>
      <c r="M26" s="108"/>
    </row>
    <row r="27" spans="1:13" customFormat="1">
      <c r="A27" s="109"/>
      <c r="B27" s="110"/>
      <c r="C27" s="111"/>
      <c r="D27" s="112" t="s">
        <v>72</v>
      </c>
      <c r="E27" s="113"/>
      <c r="F27" s="111"/>
      <c r="G27" s="111"/>
      <c r="H27" s="112" t="s">
        <v>72</v>
      </c>
      <c r="I27" s="113"/>
      <c r="J27" s="111"/>
      <c r="K27" s="111"/>
      <c r="L27" s="112" t="s">
        <v>72</v>
      </c>
      <c r="M27" s="114"/>
    </row>
    <row r="28" spans="1:13" ht="18" customHeight="1" thickBot="1">
      <c r="A28" s="83"/>
      <c r="B28" s="88"/>
      <c r="C28" s="83"/>
      <c r="D28" s="83"/>
      <c r="E28" s="89"/>
      <c r="F28" s="83"/>
      <c r="G28" s="83"/>
      <c r="H28" s="83"/>
      <c r="I28" s="89"/>
      <c r="J28" s="83"/>
      <c r="K28" s="83"/>
      <c r="L28" s="83"/>
      <c r="M28" s="90"/>
    </row>
    <row r="29" spans="1:13" ht="26.25" customHeight="1" thickBot="1">
      <c r="A29" s="83"/>
      <c r="B29" s="88"/>
      <c r="C29" s="1012" t="s">
        <v>65</v>
      </c>
      <c r="D29" s="1013"/>
      <c r="E29" s="91"/>
      <c r="F29" s="83"/>
      <c r="G29" s="1012" t="s">
        <v>66</v>
      </c>
      <c r="H29" s="1013"/>
      <c r="I29" s="91"/>
      <c r="J29" s="83"/>
      <c r="K29" s="1014" t="s">
        <v>67</v>
      </c>
      <c r="L29" s="1015"/>
      <c r="M29" s="92"/>
    </row>
    <row r="30" spans="1:13" ht="9" customHeight="1">
      <c r="A30" s="83"/>
      <c r="B30" s="88"/>
      <c r="C30" s="1016" t="s">
        <v>36</v>
      </c>
      <c r="D30" s="1017"/>
      <c r="E30" s="93"/>
      <c r="F30" s="83"/>
      <c r="G30" s="1016" t="s">
        <v>36</v>
      </c>
      <c r="H30" s="1017"/>
      <c r="I30" s="93"/>
      <c r="J30" s="83"/>
      <c r="K30" s="1016" t="s">
        <v>36</v>
      </c>
      <c r="L30" s="1017"/>
      <c r="M30" s="94"/>
    </row>
    <row r="31" spans="1:13" ht="17.25" customHeight="1">
      <c r="A31" s="83"/>
      <c r="B31" s="88"/>
      <c r="C31" s="1008" t="str">
        <f>+C5</f>
        <v/>
      </c>
      <c r="D31" s="1009"/>
      <c r="E31" s="95"/>
      <c r="F31" s="83"/>
      <c r="G31" s="1008" t="str">
        <f>+C5</f>
        <v/>
      </c>
      <c r="H31" s="1009"/>
      <c r="I31" s="95"/>
      <c r="J31" s="83"/>
      <c r="K31" s="1008" t="str">
        <f>+C5</f>
        <v/>
      </c>
      <c r="L31" s="1009"/>
      <c r="M31" s="96"/>
    </row>
    <row r="32" spans="1:13" ht="18.75" customHeight="1">
      <c r="A32" s="83"/>
      <c r="B32" s="88"/>
      <c r="C32" s="97" t="s">
        <v>68</v>
      </c>
      <c r="D32" s="98" t="s">
        <v>69</v>
      </c>
      <c r="E32" s="99"/>
      <c r="F32" s="83"/>
      <c r="G32" s="97" t="s">
        <v>68</v>
      </c>
      <c r="H32" s="98" t="s">
        <v>69</v>
      </c>
      <c r="I32" s="99"/>
      <c r="J32" s="83"/>
      <c r="K32" s="97" t="s">
        <v>68</v>
      </c>
      <c r="L32" s="98" t="s">
        <v>69</v>
      </c>
      <c r="M32" s="100"/>
    </row>
    <row r="33" spans="1:13" ht="26.15" customHeight="1">
      <c r="A33" s="83"/>
      <c r="B33" s="88"/>
      <c r="C33" s="101">
        <v>1</v>
      </c>
      <c r="D33" s="102"/>
      <c r="E33" s="103"/>
      <c r="F33" s="83"/>
      <c r="G33" s="101">
        <v>1</v>
      </c>
      <c r="H33" s="102"/>
      <c r="I33" s="103"/>
      <c r="J33" s="83"/>
      <c r="K33" s="101">
        <v>1</v>
      </c>
      <c r="L33" s="102"/>
      <c r="M33" s="104"/>
    </row>
    <row r="34" spans="1:13" ht="26.15" customHeight="1">
      <c r="A34" s="83"/>
      <c r="B34" s="88"/>
      <c r="C34" s="101">
        <v>2</v>
      </c>
      <c r="D34" s="102"/>
      <c r="E34" s="103"/>
      <c r="F34" s="83"/>
      <c r="G34" s="101">
        <v>2</v>
      </c>
      <c r="H34" s="102"/>
      <c r="I34" s="103"/>
      <c r="J34" s="83"/>
      <c r="K34" s="101">
        <v>2</v>
      </c>
      <c r="L34" s="102"/>
      <c r="M34" s="104"/>
    </row>
    <row r="35" spans="1:13" ht="26.15" customHeight="1">
      <c r="A35" s="83"/>
      <c r="B35" s="88"/>
      <c r="C35" s="101">
        <v>3</v>
      </c>
      <c r="D35" s="102"/>
      <c r="E35" s="103"/>
      <c r="F35" s="83"/>
      <c r="G35" s="101">
        <v>3</v>
      </c>
      <c r="H35" s="102"/>
      <c r="I35" s="103"/>
      <c r="J35" s="83"/>
      <c r="K35" s="101">
        <v>3</v>
      </c>
      <c r="L35" s="102"/>
      <c r="M35" s="104"/>
    </row>
    <row r="36" spans="1:13" ht="26.15" customHeight="1">
      <c r="A36" s="83"/>
      <c r="B36" s="88"/>
      <c r="C36" s="101">
        <v>4</v>
      </c>
      <c r="D36" s="102"/>
      <c r="E36" s="103"/>
      <c r="F36" s="83"/>
      <c r="G36" s="101">
        <v>4</v>
      </c>
      <c r="H36" s="102"/>
      <c r="I36" s="103"/>
      <c r="J36" s="83"/>
      <c r="K36" s="101">
        <v>4</v>
      </c>
      <c r="L36" s="102"/>
      <c r="M36" s="104"/>
    </row>
    <row r="37" spans="1:13" ht="26.15" customHeight="1">
      <c r="A37" s="83"/>
      <c r="B37" s="88"/>
      <c r="C37" s="101">
        <v>5</v>
      </c>
      <c r="D37" s="102"/>
      <c r="E37" s="103"/>
      <c r="F37" s="83"/>
      <c r="G37" s="101">
        <v>5</v>
      </c>
      <c r="H37" s="102"/>
      <c r="I37" s="103"/>
      <c r="J37" s="83"/>
      <c r="K37" s="101">
        <v>5</v>
      </c>
      <c r="L37" s="102"/>
      <c r="M37" s="104"/>
    </row>
    <row r="38" spans="1:13" ht="26.15" customHeight="1" thickBot="1">
      <c r="A38" s="83"/>
      <c r="B38" s="88"/>
      <c r="C38" s="105">
        <v>6</v>
      </c>
      <c r="D38" s="106"/>
      <c r="E38" s="103"/>
      <c r="F38" s="83"/>
      <c r="G38" s="105">
        <v>6</v>
      </c>
      <c r="H38" s="106"/>
      <c r="I38" s="103"/>
      <c r="J38" s="83"/>
      <c r="K38" s="105">
        <v>6</v>
      </c>
      <c r="L38" s="106"/>
      <c r="M38" s="104"/>
    </row>
    <row r="39" spans="1:13" ht="26.25" customHeight="1" thickBot="1">
      <c r="A39" s="83"/>
      <c r="B39" s="88"/>
      <c r="C39" s="1010" t="s">
        <v>70</v>
      </c>
      <c r="D39" s="1011"/>
      <c r="E39" s="107"/>
      <c r="F39" s="83"/>
      <c r="G39" s="1010" t="s">
        <v>70</v>
      </c>
      <c r="H39" s="1011"/>
      <c r="I39" s="107"/>
      <c r="J39" s="83"/>
      <c r="K39" s="1010" t="s">
        <v>70</v>
      </c>
      <c r="L39" s="1011"/>
      <c r="M39" s="108"/>
    </row>
    <row r="40" spans="1:13" customFormat="1">
      <c r="A40" s="109"/>
      <c r="B40" s="110"/>
      <c r="C40" s="111"/>
      <c r="D40" s="112" t="s">
        <v>72</v>
      </c>
      <c r="E40" s="113"/>
      <c r="F40" s="111"/>
      <c r="G40" s="111"/>
      <c r="H40" s="112" t="s">
        <v>72</v>
      </c>
      <c r="I40" s="113"/>
      <c r="J40" s="111"/>
      <c r="K40" s="111"/>
      <c r="L40" s="112" t="s">
        <v>72</v>
      </c>
      <c r="M40" s="114"/>
    </row>
  </sheetData>
  <sheetProtection algorithmName="SHA-512" hashValue="S5S35AlvcBiu0QFb2Fasde4/6WXSbUFeN2fmRAzLa+I4//GR61i1QufBZwMKe7kunbmdvM8S34R6jRjNapS4VQ==" saltValue="PyUmJ3hWEK6jfaSIZdmSKA==" spinCount="100000" sheet="1" objects="1" scenarios="1"/>
  <mergeCells count="36">
    <mergeCell ref="C3:D3"/>
    <mergeCell ref="G3:H3"/>
    <mergeCell ref="K3:L3"/>
    <mergeCell ref="C4:D4"/>
    <mergeCell ref="G4:H4"/>
    <mergeCell ref="K4:L4"/>
    <mergeCell ref="C5:D5"/>
    <mergeCell ref="G5:H5"/>
    <mergeCell ref="K5:L5"/>
    <mergeCell ref="C13:D13"/>
    <mergeCell ref="G13:H13"/>
    <mergeCell ref="K13:L13"/>
    <mergeCell ref="C16:D16"/>
    <mergeCell ref="G16:H16"/>
    <mergeCell ref="K16:L16"/>
    <mergeCell ref="C17:D17"/>
    <mergeCell ref="G17:H17"/>
    <mergeCell ref="K17:L17"/>
    <mergeCell ref="C18:D18"/>
    <mergeCell ref="G18:H18"/>
    <mergeCell ref="K18:L18"/>
    <mergeCell ref="C26:D26"/>
    <mergeCell ref="G26:H26"/>
    <mergeCell ref="K26:L26"/>
    <mergeCell ref="C29:D29"/>
    <mergeCell ref="G29:H29"/>
    <mergeCell ref="K29:L29"/>
    <mergeCell ref="C30:D30"/>
    <mergeCell ref="G30:H30"/>
    <mergeCell ref="K30:L30"/>
    <mergeCell ref="C31:D31"/>
    <mergeCell ref="G31:H31"/>
    <mergeCell ref="K31:L31"/>
    <mergeCell ref="C39:D39"/>
    <mergeCell ref="G39:H39"/>
    <mergeCell ref="K39:L39"/>
  </mergeCells>
  <phoneticPr fontId="1"/>
  <conditionalFormatting sqref="O1:O2">
    <cfRule type="containsErrors" dxfId="0" priority="1">
      <formula>ISERROR(O1)</formula>
    </cfRule>
  </conditionalFormatting>
  <pageMargins left="0.70866141732283472" right="0.31496062992125984" top="0.35433070866141736" bottom="0.35433070866141736" header="0.31496062992125984" footer="0.31496062992125984"/>
  <pageSetup paperSize="9" scale="97"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10</vt:i4>
      </vt:variant>
      <vt:variant>
        <vt:lpstr>名前付き一覧</vt:lpstr>
      </vt:variant>
      <vt:variant>
        <vt:i4>8</vt:i4>
      </vt:variant>
    </vt:vector>
  </HeadingPairs>
  <TitlesOfParts>
    <vt:vector size="18" baseType="lpstr">
      <vt:lpstr>入力</vt:lpstr>
      <vt:lpstr>注意事項</vt:lpstr>
      <vt:lpstr>①登録届</vt:lpstr>
      <vt:lpstr>②全日本</vt:lpstr>
      <vt:lpstr>③選手権</vt:lpstr>
      <vt:lpstr>④各種大会</vt:lpstr>
      <vt:lpstr>⑤写真</vt:lpstr>
      <vt:lpstr>⑥コンポジションシート</vt:lpstr>
      <vt:lpstr>⑦ラインアップシート</vt:lpstr>
      <vt:lpstr>⑧変更届</vt:lpstr>
      <vt:lpstr>①登録届!Print_Area</vt:lpstr>
      <vt:lpstr>②全日本!Print_Area</vt:lpstr>
      <vt:lpstr>③選手権!Print_Area</vt:lpstr>
      <vt:lpstr>④各種大会!Print_Area</vt:lpstr>
      <vt:lpstr>⑤写真!Print_Area</vt:lpstr>
      <vt:lpstr>⑥コンポジションシート!Print_Area</vt:lpstr>
      <vt:lpstr>⑦ラインアップシート!Print_Area</vt:lpstr>
      <vt:lpstr>入力!Print_Area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akyoji</dc:creator>
  <cp:lastModifiedBy>yuki sada</cp:lastModifiedBy>
  <cp:lastPrinted>2026-01-25T00:34:15Z</cp:lastPrinted>
  <dcterms:created xsi:type="dcterms:W3CDTF">2021-09-01T21:21:43Z</dcterms:created>
  <dcterms:modified xsi:type="dcterms:W3CDTF">2026-04-30T12:44:29Z</dcterms:modified>
</cp:coreProperties>
</file>